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3820"/>
  <bookViews>
    <workbookView xWindow="0" yWindow="0" windowWidth="14325" windowHeight="7725"/>
  </bookViews>
  <sheets>
    <sheet name="Data" sheetId="1" r:id="rId1"/>
  </sheets>
  <calcPr calcId="162913"/>
  <webPublishing codePage="1252"/>
</workbook>
</file>

<file path=xl/calcChain.xml><?xml version="1.0" encoding="utf-8"?>
<calcChain xmlns="http://schemas.openxmlformats.org/spreadsheetml/2006/main">
  <c r="I429" i="1" l="1"/>
  <c r="H429" i="1"/>
  <c r="I427" i="1"/>
  <c r="H427" i="1"/>
  <c r="I425" i="1"/>
  <c r="H425" i="1"/>
  <c r="I423" i="1"/>
  <c r="H421" i="1"/>
  <c r="I419" i="1"/>
  <c r="I418" i="1"/>
  <c r="H418" i="1"/>
  <c r="H50" i="1" l="1"/>
  <c r="I42" i="1"/>
  <c r="H42" i="1"/>
  <c r="H484" i="1" l="1"/>
  <c r="AA782" i="1" l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I37" i="1" l="1"/>
  <c r="I83" i="1" l="1"/>
  <c r="H83" i="1"/>
  <c r="I82" i="1"/>
  <c r="H82" i="1"/>
  <c r="H81" i="1"/>
  <c r="I369" i="1" l="1"/>
  <c r="I368" i="1"/>
  <c r="I367" i="1"/>
  <c r="I366" i="1"/>
  <c r="I365" i="1"/>
  <c r="I364" i="1"/>
  <c r="I363" i="1"/>
  <c r="I362" i="1"/>
  <c r="Z369" i="1"/>
  <c r="Z368" i="1"/>
  <c r="Z367" i="1"/>
  <c r="Z366" i="1"/>
  <c r="Z365" i="1"/>
  <c r="Z364" i="1"/>
  <c r="Z363" i="1"/>
  <c r="Z362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Z348" i="1"/>
  <c r="Z346" i="1"/>
  <c r="Z344" i="1"/>
  <c r="Z342" i="1"/>
  <c r="Z340" i="1"/>
  <c r="Z338" i="1"/>
  <c r="I405" i="1"/>
  <c r="I404" i="1"/>
  <c r="I403" i="1"/>
  <c r="I402" i="1"/>
  <c r="I400" i="1"/>
  <c r="I401" i="1"/>
  <c r="I399" i="1"/>
  <c r="I398" i="1"/>
  <c r="I397" i="1"/>
  <c r="I396" i="1"/>
  <c r="I395" i="1"/>
  <c r="I394" i="1"/>
  <c r="Z404" i="1"/>
  <c r="Z402" i="1"/>
  <c r="Z400" i="1"/>
  <c r="Z398" i="1"/>
  <c r="Z396" i="1"/>
  <c r="Z394" i="1"/>
  <c r="I393" i="1"/>
  <c r="I392" i="1"/>
  <c r="I391" i="1"/>
  <c r="I390" i="1"/>
  <c r="I389" i="1"/>
  <c r="I388" i="1"/>
  <c r="I387" i="1"/>
  <c r="I386" i="1"/>
  <c r="Z392" i="1"/>
  <c r="Z390" i="1"/>
  <c r="Z388" i="1"/>
  <c r="Z386" i="1"/>
  <c r="H554" i="1" l="1"/>
  <c r="I554" i="1" l="1"/>
  <c r="I562" i="1"/>
  <c r="I561" i="1"/>
  <c r="H560" i="1"/>
  <c r="H559" i="1"/>
  <c r="L558" i="1"/>
  <c r="H558" i="1"/>
  <c r="H557" i="1"/>
  <c r="H556" i="1"/>
  <c r="L555" i="1"/>
  <c r="H555" i="1"/>
  <c r="H553" i="1"/>
  <c r="L552" i="1"/>
  <c r="H552" i="1"/>
  <c r="H551" i="1"/>
  <c r="H550" i="1"/>
  <c r="L549" i="1"/>
  <c r="H549" i="1"/>
  <c r="I550" i="1" l="1"/>
  <c r="I557" i="1"/>
  <c r="I551" i="1"/>
  <c r="I558" i="1"/>
  <c r="I552" i="1"/>
  <c r="I559" i="1"/>
  <c r="I553" i="1"/>
  <c r="I560" i="1"/>
  <c r="I555" i="1"/>
  <c r="I549" i="1"/>
  <c r="I556" i="1"/>
  <c r="I498" i="1"/>
  <c r="H498" i="1"/>
  <c r="I497" i="1"/>
  <c r="H497" i="1"/>
  <c r="I496" i="1"/>
  <c r="H496" i="1"/>
  <c r="I495" i="1"/>
  <c r="H495" i="1"/>
  <c r="I494" i="1"/>
  <c r="H494" i="1"/>
  <c r="H493" i="1"/>
  <c r="I493" i="1"/>
  <c r="I492" i="1"/>
  <c r="H492" i="1"/>
  <c r="I85" i="1" l="1"/>
  <c r="I535" i="1"/>
  <c r="I428" i="1" l="1"/>
  <c r="H428" i="1"/>
  <c r="I426" i="1"/>
  <c r="H426" i="1"/>
  <c r="I424" i="1"/>
  <c r="H424" i="1"/>
  <c r="H423" i="1"/>
  <c r="I422" i="1"/>
  <c r="H422" i="1"/>
  <c r="I421" i="1"/>
  <c r="I420" i="1"/>
  <c r="H420" i="1"/>
  <c r="H419" i="1"/>
  <c r="L127" i="1" l="1"/>
  <c r="L130" i="1" s="1"/>
  <c r="L126" i="1"/>
  <c r="L129" i="1" s="1"/>
  <c r="L125" i="1"/>
  <c r="L128" i="1" s="1"/>
  <c r="H85" i="1" l="1"/>
  <c r="I84" i="1"/>
  <c r="H84" i="1"/>
  <c r="I81" i="1"/>
  <c r="I80" i="1"/>
  <c r="H80" i="1"/>
  <c r="I451" i="1"/>
  <c r="I450" i="1"/>
  <c r="I449" i="1"/>
  <c r="Z462" i="1" l="1"/>
  <c r="Z461" i="1"/>
  <c r="Z459" i="1"/>
  <c r="Z458" i="1"/>
  <c r="Z456" i="1"/>
  <c r="Z455" i="1"/>
  <c r="I540" i="1"/>
  <c r="I541" i="1"/>
  <c r="I532" i="1"/>
  <c r="I538" i="1"/>
  <c r="I537" i="1"/>
  <c r="Z416" i="1"/>
  <c r="Z414" i="1"/>
  <c r="Z412" i="1"/>
  <c r="Z410" i="1"/>
  <c r="Z408" i="1"/>
  <c r="Z406" i="1"/>
  <c r="Z384" i="1"/>
  <c r="Z382" i="1"/>
  <c r="Z380" i="1"/>
  <c r="Z378" i="1"/>
  <c r="Z376" i="1"/>
  <c r="Z374" i="1"/>
  <c r="Z372" i="1"/>
  <c r="Z370" i="1"/>
  <c r="Z360" i="1"/>
  <c r="Z358" i="1"/>
  <c r="Z356" i="1"/>
  <c r="Z354" i="1"/>
  <c r="Z352" i="1"/>
  <c r="Z350" i="1"/>
  <c r="Z336" i="1"/>
  <c r="Z334" i="1"/>
  <c r="Z332" i="1"/>
  <c r="Z330" i="1"/>
  <c r="Z328" i="1"/>
  <c r="Z326" i="1"/>
  <c r="Z324" i="1"/>
  <c r="Z322" i="1"/>
  <c r="L544" i="1" l="1"/>
  <c r="L543" i="1"/>
  <c r="L542" i="1"/>
  <c r="H491" i="1"/>
  <c r="H490" i="1"/>
  <c r="I491" i="1"/>
  <c r="I490" i="1"/>
  <c r="I489" i="1"/>
  <c r="H489" i="1"/>
  <c r="I488" i="1"/>
  <c r="I487" i="1"/>
  <c r="I486" i="1"/>
  <c r="H488" i="1"/>
  <c r="H487" i="1"/>
  <c r="H486" i="1"/>
  <c r="I485" i="1"/>
  <c r="I484" i="1"/>
  <c r="H485" i="1"/>
  <c r="J644" i="1"/>
  <c r="J650" i="1" s="1"/>
  <c r="J639" i="1"/>
  <c r="J640" i="1" s="1"/>
  <c r="J641" i="1" s="1"/>
  <c r="J642" i="1" s="1"/>
  <c r="J643" i="1" s="1"/>
  <c r="J596" i="1"/>
  <c r="J602" i="1" s="1"/>
  <c r="J591" i="1"/>
  <c r="J592" i="1" s="1"/>
  <c r="J593" i="1" s="1"/>
  <c r="J594" i="1" s="1"/>
  <c r="J595" i="1" s="1"/>
  <c r="J603" i="1" l="1"/>
  <c r="J604" i="1" s="1"/>
  <c r="J605" i="1" s="1"/>
  <c r="J606" i="1" s="1"/>
  <c r="J607" i="1" s="1"/>
  <c r="J608" i="1"/>
  <c r="J609" i="1" s="1"/>
  <c r="J610" i="1" s="1"/>
  <c r="J611" i="1" s="1"/>
  <c r="J612" i="1" s="1"/>
  <c r="J613" i="1" s="1"/>
  <c r="J597" i="1"/>
  <c r="J598" i="1" s="1"/>
  <c r="J599" i="1" s="1"/>
  <c r="J600" i="1" s="1"/>
  <c r="J601" i="1" s="1"/>
  <c r="J645" i="1"/>
  <c r="J646" i="1" s="1"/>
  <c r="J647" i="1" s="1"/>
  <c r="J648" i="1" s="1"/>
  <c r="J649" i="1" s="1"/>
  <c r="J651" i="1"/>
  <c r="J652" i="1" s="1"/>
  <c r="J653" i="1" s="1"/>
  <c r="J654" i="1" s="1"/>
  <c r="J655" i="1" s="1"/>
  <c r="J656" i="1"/>
  <c r="J662" i="1" s="1"/>
  <c r="J663" i="1" s="1"/>
  <c r="J664" i="1" s="1"/>
  <c r="J665" i="1" s="1"/>
  <c r="J666" i="1" s="1"/>
  <c r="J667" i="1" s="1"/>
  <c r="L571" i="1"/>
  <c r="L570" i="1"/>
  <c r="L569" i="1"/>
  <c r="L568" i="1"/>
  <c r="L567" i="1"/>
  <c r="L566" i="1"/>
  <c r="L565" i="1"/>
  <c r="L564" i="1"/>
  <c r="L563" i="1"/>
  <c r="J657" i="1" l="1"/>
  <c r="J658" i="1" s="1"/>
  <c r="J659" i="1" s="1"/>
  <c r="J660" i="1" s="1"/>
  <c r="J661" i="1" s="1"/>
  <c r="Z5" i="1"/>
  <c r="Z4" i="1"/>
  <c r="Z3" i="1"/>
  <c r="Z2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320" i="1"/>
  <c r="Z31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436" i="1"/>
  <c r="Z435" i="1"/>
  <c r="Z434" i="1"/>
  <c r="Z433" i="1"/>
  <c r="Z432" i="1"/>
  <c r="Z431" i="1"/>
  <c r="Z153" i="1"/>
  <c r="Z152" i="1"/>
  <c r="Z151" i="1"/>
  <c r="Z150" i="1"/>
  <c r="Z149" i="1"/>
  <c r="Z148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53" i="1"/>
  <c r="Z452" i="1"/>
  <c r="Z430" i="1"/>
  <c r="J614" i="1" l="1"/>
  <c r="J615" i="1" l="1"/>
  <c r="J616" i="1" s="1"/>
  <c r="J617" i="1" s="1"/>
  <c r="J618" i="1" s="1"/>
  <c r="J619" i="1" s="1"/>
  <c r="J620" i="1"/>
  <c r="J621" i="1" l="1"/>
  <c r="J622" i="1" s="1"/>
  <c r="J623" i="1" s="1"/>
  <c r="J624" i="1" s="1"/>
  <c r="J625" i="1" s="1"/>
  <c r="J626" i="1"/>
  <c r="J627" i="1" l="1"/>
  <c r="J628" i="1" s="1"/>
  <c r="J629" i="1" s="1"/>
  <c r="J630" i="1" s="1"/>
  <c r="J631" i="1" s="1"/>
  <c r="J632" i="1"/>
  <c r="J633" i="1" s="1"/>
  <c r="J634" i="1" s="1"/>
  <c r="J635" i="1" s="1"/>
  <c r="J636" i="1" s="1"/>
  <c r="J637" i="1" s="1"/>
</calcChain>
</file>

<file path=xl/comments1.xml><?xml version="1.0" encoding="utf-8"?>
<comments xmlns="http://schemas.openxmlformats.org/spreadsheetml/2006/main">
  <authors>
    <author>Author</author>
  </authors>
  <commentList>
    <comment ref="E1" authorId="0" shapeId="0">
      <text>
        <r>
          <rPr>
            <sz val="9"/>
            <color indexed="81"/>
            <rFont val="Tahoma"/>
            <family val="2"/>
          </rPr>
          <t xml:space="preserve">MW=nominal minwage.
Where it matters, effective nominal MW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Smallest SE, Longest time span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http://www.ciesin.org/datasets/reis/reis-home.html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 xml:space="preserve">Largest, simple estimate, has additional controls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http://www.ciesin.org/datasets/reis/reis-home.html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http://www.ciesin.org/datasets/reis/reis-home.html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http://www.ciesin.org/datasets/reis/reis-home.html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http://www.ciesin.org/datasets/reis/reis-home.html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http://www.ciesin.org/datasets/reis/reis-home.html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Our results show that minimum wages reduce employment opportunities for workers.  Like the early studies, our county-level (more aggregate) estimates imply fairly modest impacts with elasticities of approximately -0.1. However. our firm-level estimates for subminimum workers imply much more elastic responses. In particular, hours elasticities are in the elastic range. (P. 18)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calculating SE based on passing 5% alpha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2" authorId="0" shapeId="0">
      <text>
        <r>
          <rPr>
            <sz val="9"/>
            <color indexed="81"/>
            <rFont val="Tahoma"/>
            <family val="2"/>
          </rPr>
          <t xml:space="preserve">DD %age change divided by 26% MW increase
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Epop=f(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elasticity=MW coefficient/Epop
Epop from Table 1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>Epop=f(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elasticitySE=(MW coefficient SE)/Epop
Epop from Table 1</t>
        </r>
      </text>
    </comment>
    <comment ref="H81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elasticity=MW coefficient/Hrs
Hrs from Table 1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elasticitySE=(MW coefficient SE)/Hrs
Hrs from Table 1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Epop=f(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elasticity=MW coefficient/Epop
Epop from Table 1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elasticitySE=(MW coefficient SE)/Hrs
Hrs from Table 1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elasticity=MW coefficient/Hrs
Hrs from Table 1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</rPr>
          <t>Epop=f(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elasticitySE=(MW coefficient SE)/Epop
Epop from Table 1</t>
        </r>
      </text>
    </comment>
    <comment ref="H84" authorId="0" shapeId="0">
      <text>
        <r>
          <rPr>
            <b/>
            <sz val="9"/>
            <color indexed="81"/>
            <rFont val="Tahoma"/>
            <family val="2"/>
          </rPr>
          <t>Epop=f(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elasticity=SUM(MW coefficients)/Epop
Epop from Table 1</t>
        </r>
      </text>
    </comment>
    <comment ref="I84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elasticitySE=(MW coefficient SE)/Hrs
Hrs from Table 1</t>
        </r>
      </text>
    </comment>
    <comment ref="H85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elasticity=SUM(MW coefficients)/Hrs
Hrs from Table 1</t>
        </r>
      </text>
    </comment>
    <comment ref="I85" authorId="0" shapeId="0">
      <text>
        <r>
          <rPr>
            <b/>
            <sz val="9"/>
            <color indexed="81"/>
            <rFont val="Tahoma"/>
            <family val="2"/>
          </rPr>
          <t>Hrs=f(</t>
        </r>
        <r>
          <rPr>
            <b/>
            <i/>
            <sz val="9"/>
            <color indexed="81"/>
            <rFont val="Tahoma"/>
            <family val="2"/>
          </rPr>
          <t>ln</t>
        </r>
        <r>
          <rPr>
            <b/>
            <sz val="9"/>
            <color indexed="81"/>
            <rFont val="Tahoma"/>
            <family val="2"/>
          </rPr>
          <t>MW): elasticitySE=SUM(MW coefficients SE)/Hrs
i.e., assuming COV of effects = 0
Hrs from Table 1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6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7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J130" authorId="0" shapeId="0">
      <text>
        <r>
          <rPr>
            <b/>
            <sz val="9"/>
            <color indexed="81"/>
            <rFont val="Tahoma"/>
            <family val="2"/>
          </rPr>
          <t>Semi-log specification
Elasticity=PtEst/(Entry in Table 1)
ElasticitySE = PtEstSE*(Elasticity/PtEst)</t>
        </r>
      </text>
    </comment>
    <comment ref="L13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3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4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4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4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4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44" authorId="0" shapeId="0">
      <text>
        <r>
          <rPr>
            <b/>
            <sz val="9"/>
            <color indexed="81"/>
            <rFont val="Tahoma"/>
            <charset val="1"/>
          </rPr>
          <t>Based on Wikipedia for 2005: https://en.wikipedia.org/wiki/Right-to-work_law#U.S._states_with_right-to-work_laws</t>
        </r>
      </text>
    </comment>
    <comment ref="L145" authorId="0" shapeId="0">
      <text>
        <r>
          <rPr>
            <b/>
            <sz val="9"/>
            <color indexed="81"/>
            <rFont val="Tahoma"/>
            <charset val="1"/>
          </rPr>
          <t>Based on Wikipedia for 2005: https://en.wikipedia.org/wiki/Right-to-work_law#U.S._states_with_right-to-work_laws</t>
        </r>
      </text>
    </comment>
    <comment ref="L146" authorId="0" shapeId="0">
      <text>
        <r>
          <rPr>
            <b/>
            <sz val="9"/>
            <color indexed="81"/>
            <rFont val="Tahoma"/>
            <charset val="1"/>
          </rPr>
          <t>Based on Wikipedia for 2005: https://en.wikipedia.org/wiki/Right-to-work_law#U.S._states_with_right-to-work_laws</t>
        </r>
      </text>
    </comment>
    <comment ref="L14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4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5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5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5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15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I181" authorId="0" shapeId="0">
      <text>
        <r>
          <rPr>
            <b/>
            <sz val="9"/>
            <color indexed="81"/>
            <rFont val="Tahoma"/>
            <family val="2"/>
          </rPr>
          <t>ElasticitySE = CoefSE/(Coef/Elasticity)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2" authorId="0" shapeId="0">
      <text>
        <r>
          <rPr>
            <b/>
            <sz val="9"/>
            <color indexed="81"/>
            <rFont val="Tahoma"/>
            <family val="2"/>
          </rPr>
          <t>ElasticitySE = CoefSE/(Coef/Elasticity)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3" authorId="0" shapeId="0">
      <text>
        <r>
          <rPr>
            <b/>
            <sz val="9"/>
            <color indexed="81"/>
            <rFont val="Tahoma"/>
            <family val="2"/>
          </rPr>
          <t>ElasticitySE = CoefSE/(Coef/Elasticity)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4" authorId="0" shapeId="0">
      <text>
        <r>
          <rPr>
            <b/>
            <sz val="9"/>
            <color indexed="81"/>
            <rFont val="Tahoma"/>
            <family val="2"/>
          </rPr>
          <t>ElasticitySE = CoefSE/(Coef/Elasticity)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5" authorId="0" shapeId="0">
      <text>
        <r>
          <rPr>
            <b/>
            <sz val="9"/>
            <color indexed="81"/>
            <rFont val="Tahoma"/>
            <family val="2"/>
          </rPr>
          <t>ElasticitySE = CoefSE/(Coef/Elasticity)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6" authorId="0" shapeId="0">
      <text>
        <r>
          <rPr>
            <b/>
            <sz val="9"/>
            <color indexed="81"/>
            <rFont val="Tahoma"/>
            <family val="2"/>
          </rPr>
          <t>ElasticitySE = CoefSE/(Coef/Elasticity)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0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0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0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0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0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0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1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2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1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1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2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2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1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2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3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1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2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4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1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2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5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1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2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3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4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5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6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7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8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69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70" authorId="0" shapeId="0">
      <text>
        <r>
          <rPr>
            <b/>
            <sz val="8"/>
            <color indexed="81"/>
            <rFont val="Tahoma"/>
            <family val="2"/>
          </rPr>
          <t>1) From Table 4 of Belman and Wolfson (2009)
2) Only wage-filtered results - not sure about selection criterion in original meta-analysis (c. 2011)
3) SEs backed out from p-values according to the formula abs(elasticity/norm.s.inv(1-0.5*pval))
3a) NB - SEs in original meta-analysis (c. 2011) based on abs(elasticity/norm.s.inv(1-pval))
4) pvalues modified to equal max(pval, 0.00049), since table 4 only shows 3 digits to the right of the decimal</t>
        </r>
      </text>
    </comment>
    <comment ref="J271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2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3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4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5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6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7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8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79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80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81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82" authorId="0" shapeId="0">
      <text>
        <r>
          <rPr>
            <b/>
            <sz val="9"/>
            <color indexed="81"/>
            <rFont val="Tahoma"/>
            <family val="2"/>
          </rPr>
          <t>Table 2</t>
        </r>
      </text>
    </comment>
    <comment ref="J283" authorId="0" shapeId="0">
      <text>
        <r>
          <rPr>
            <b/>
            <sz val="9"/>
            <color indexed="81"/>
            <rFont val="Tahoma"/>
            <family val="2"/>
          </rPr>
          <t>Table 4 col 2</t>
        </r>
      </text>
    </comment>
    <comment ref="J284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J285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J286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J287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J288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J289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J290" authorId="0" shapeId="0">
      <text>
        <r>
          <rPr>
            <b/>
            <sz val="9"/>
            <color indexed="81"/>
            <rFont val="Tahoma"/>
            <family val="2"/>
          </rPr>
          <t>Table 6</t>
        </r>
      </text>
    </comment>
    <comment ref="J291" authorId="0" shapeId="0">
      <text>
        <r>
          <rPr>
            <b/>
            <sz val="9"/>
            <color indexed="81"/>
            <rFont val="Tahoma"/>
            <family val="2"/>
          </rPr>
          <t>Table 6</t>
        </r>
      </text>
    </comment>
    <comment ref="J292" authorId="0" shapeId="0">
      <text>
        <r>
          <rPr>
            <b/>
            <sz val="9"/>
            <color indexed="81"/>
            <rFont val="Tahoma"/>
            <family val="2"/>
          </rPr>
          <t>Table 6</t>
        </r>
      </text>
    </comment>
    <comment ref="J293" authorId="0" shapeId="0">
      <text>
        <r>
          <rPr>
            <sz val="9"/>
            <color indexed="81"/>
            <rFont val="Tahoma"/>
            <family val="2"/>
          </rPr>
          <t>Table A1</t>
        </r>
      </text>
    </comment>
    <comment ref="J294" authorId="0" shapeId="0">
      <text>
        <r>
          <rPr>
            <sz val="9"/>
            <color indexed="81"/>
            <rFont val="Tahoma"/>
            <family val="2"/>
          </rPr>
          <t>Table A1</t>
        </r>
      </text>
    </comment>
    <comment ref="J295" authorId="0" shapeId="0">
      <text>
        <r>
          <rPr>
            <sz val="9"/>
            <color indexed="81"/>
            <rFont val="Tahoma"/>
            <family val="2"/>
          </rPr>
          <t>Table A1</t>
        </r>
      </text>
    </comment>
    <comment ref="J296" authorId="0" shapeId="0">
      <text>
        <r>
          <rPr>
            <sz val="9"/>
            <color indexed="81"/>
            <rFont val="Tahoma"/>
            <family val="2"/>
          </rPr>
          <t>Table A1</t>
        </r>
      </text>
    </comment>
    <comment ref="J297" authorId="0" shapeId="0">
      <text>
        <r>
          <rPr>
            <sz val="9"/>
            <color indexed="81"/>
            <rFont val="Tahoma"/>
            <family val="2"/>
          </rPr>
          <t>Table A1</t>
        </r>
      </text>
    </comment>
    <comment ref="D418" authorId="0" shapeId="0">
      <text>
        <r>
          <rPr>
            <sz val="9"/>
            <color indexed="81"/>
            <rFont val="Tahoma"/>
            <family val="2"/>
          </rPr>
          <t>Semilog specification
Employment information from Tables 1a &amp; 1b
For sums, assuming zero covariance</t>
        </r>
      </text>
    </comment>
    <comment ref="D419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I419" authorId="0" shapeId="0">
      <text>
        <r>
          <rPr>
            <b/>
            <sz val="9"/>
            <color indexed="81"/>
            <rFont val="Tahoma"/>
            <family val="2"/>
          </rPr>
          <t>Assuming cov=0</t>
        </r>
      </text>
    </comment>
    <comment ref="D420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D421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I421" authorId="0" shapeId="0">
      <text>
        <r>
          <rPr>
            <b/>
            <sz val="9"/>
            <color indexed="81"/>
            <rFont val="Tahoma"/>
            <family val="2"/>
          </rPr>
          <t>Assuming cov=0</t>
        </r>
      </text>
    </comment>
    <comment ref="D422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D423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I423" authorId="0" shapeId="0">
      <text>
        <r>
          <rPr>
            <b/>
            <sz val="9"/>
            <color indexed="81"/>
            <rFont val="Tahoma"/>
            <family val="2"/>
          </rPr>
          <t>Assuming cov=0</t>
        </r>
      </text>
    </comment>
    <comment ref="D424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D425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I425" authorId="0" shapeId="0">
      <text>
        <r>
          <rPr>
            <b/>
            <sz val="9"/>
            <color indexed="81"/>
            <rFont val="Tahoma"/>
            <family val="2"/>
          </rPr>
          <t>Assuming cov=0</t>
        </r>
      </text>
    </comment>
    <comment ref="D426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D427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I427" authorId="0" shapeId="0">
      <text>
        <r>
          <rPr>
            <b/>
            <sz val="9"/>
            <color indexed="81"/>
            <rFont val="Tahoma"/>
            <family val="2"/>
          </rPr>
          <t>Assuming cov=0</t>
        </r>
      </text>
    </comment>
    <comment ref="D428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D429" authorId="0" shapeId="0">
      <text>
        <r>
          <rPr>
            <sz val="9"/>
            <color indexed="81"/>
            <rFont val="Tahoma"/>
            <family val="2"/>
          </rPr>
          <t>Semilog specification with Employment information from Tables 1a &amp; 1b</t>
        </r>
      </text>
    </comment>
    <comment ref="I429" authorId="0" shapeId="0">
      <text>
        <r>
          <rPr>
            <b/>
            <sz val="9"/>
            <color indexed="81"/>
            <rFont val="Tahoma"/>
            <family val="2"/>
          </rPr>
          <t>Assuming cov=0</t>
        </r>
      </text>
    </comment>
    <comment ref="H430" authorId="0" shapeId="0">
      <text>
        <r>
          <rPr>
            <b/>
            <sz val="9"/>
            <color indexed="81"/>
            <rFont val="Tahoma"/>
            <family val="2"/>
          </rPr>
          <t>Table 5</t>
        </r>
      </text>
    </comment>
    <comment ref="A437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7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38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8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39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40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0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41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1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42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2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43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3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44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4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</t>
        </r>
      </text>
    </comment>
    <comment ref="A445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5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
Using NYS2004 values from corresponding row in Table 3</t>
        </r>
      </text>
    </comment>
    <comment ref="A446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6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
Using NYS2004 values from corresponding row in Table 3</t>
        </r>
      </text>
    </comment>
    <comment ref="A447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7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
Using NYS2004 values from corresponding row in Table 3</t>
        </r>
      </text>
    </comment>
    <comment ref="A448" authorId="0" shapeId="0">
      <text>
        <r>
          <rPr>
            <b/>
            <sz val="9"/>
            <color indexed="81"/>
            <rFont val="Tahoma"/>
            <family val="2"/>
          </rPr>
          <t>Excluding raw D-D (i.e., no controls)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8" authorId="0" shapeId="0">
      <text>
        <r>
          <rPr>
            <b/>
            <sz val="9"/>
            <color indexed="81"/>
            <rFont val="Tahoma"/>
            <family val="2"/>
          </rPr>
          <t>SE for elasticity calculated as: (SE / NYS2004 value) / (% Del.MW)
% Del.MW = $6.15/$5.25 -1
This works for printed elasticities when eta used in place of SE above
Using NYS2004 values from corresponding row in Table 3</t>
        </r>
      </text>
    </comment>
    <comment ref="H449" authorId="0" shapeId="0">
      <text>
        <r>
          <rPr>
            <b/>
            <sz val="9"/>
            <color indexed="81"/>
            <rFont val="Tahoma"/>
            <family val="2"/>
          </rPr>
          <t>Elasticity stated in text below table</t>
        </r>
      </text>
    </comment>
    <comment ref="J449" authorId="0" shapeId="0">
      <text>
        <r>
          <rPr>
            <b/>
            <sz val="9"/>
            <color indexed="81"/>
            <rFont val="Tahoma"/>
            <family val="2"/>
          </rPr>
          <t>SE for elasticity calculated as: elastity / corresponding t-stat</t>
        </r>
      </text>
    </comment>
    <comment ref="H450" authorId="0" shapeId="0">
      <text>
        <r>
          <rPr>
            <b/>
            <sz val="9"/>
            <color indexed="81"/>
            <rFont val="Tahoma"/>
            <family val="2"/>
          </rPr>
          <t>Elasticity stated in text below table</t>
        </r>
      </text>
    </comment>
    <comment ref="J450" authorId="0" shapeId="0">
      <text>
        <r>
          <rPr>
            <b/>
            <sz val="9"/>
            <color indexed="81"/>
            <rFont val="Tahoma"/>
            <family val="2"/>
          </rPr>
          <t>SE for elasticity calculated as: elastity / corresponding t-stat</t>
        </r>
      </text>
    </comment>
    <comment ref="H451" authorId="0" shapeId="0">
      <text>
        <r>
          <rPr>
            <b/>
            <sz val="9"/>
            <color indexed="81"/>
            <rFont val="Tahoma"/>
            <family val="2"/>
          </rPr>
          <t>Elasticity stated in text below table</t>
        </r>
      </text>
    </comment>
    <comment ref="J451" authorId="0" shapeId="0">
      <text>
        <r>
          <rPr>
            <b/>
            <sz val="9"/>
            <color indexed="81"/>
            <rFont val="Tahoma"/>
            <family val="2"/>
          </rPr>
          <t>SE for elasticity calculated as: elastity / corresponding t-stat</t>
        </r>
      </text>
    </comment>
    <comment ref="F469" authorId="0" shapeId="0">
      <text>
        <r>
          <rPr>
            <b/>
            <sz val="9"/>
            <color indexed="81"/>
            <rFont val="Tahoma"/>
            <family val="2"/>
          </rPr>
          <t>Use when looking just at teens</t>
        </r>
      </text>
    </comment>
    <comment ref="F479" authorId="0" shapeId="0">
      <text>
        <r>
          <rPr>
            <b/>
            <sz val="9"/>
            <color indexed="81"/>
            <rFont val="Tahoma"/>
            <family val="2"/>
          </rPr>
          <t>Use when looking just at SIC58</t>
        </r>
      </text>
    </comment>
    <comment ref="J484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5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6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7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8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9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0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1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2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3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4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5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7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8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9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0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1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2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3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4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5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6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7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8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9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0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1" authorId="0" shapeId="0">
      <text>
        <r>
          <rPr>
            <b/>
            <sz val="9"/>
            <color indexed="81"/>
            <rFont val="Tahoma"/>
            <family val="2"/>
          </rPr>
          <t>Coefficient &amp; SE divided by mean of depvar (i.e., by epop) to get elasticity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42" authorId="0" shapeId="0">
      <text>
        <r>
          <rPr>
            <b/>
            <sz val="9"/>
            <color indexed="81"/>
            <rFont val="Tahoma"/>
            <family val="2"/>
          </rPr>
          <t xml:space="preserve">SE for elasticity calculated as: (SE / Trmnt State Before Mean) / (% Del.MW)
% Del.MW = $7.25/$6.55 -1
This works for printed elasticities when eta used in place of SE above
</t>
        </r>
      </text>
    </comment>
    <comment ref="J543" authorId="0" shapeId="0">
      <text>
        <r>
          <rPr>
            <b/>
            <sz val="9"/>
            <color indexed="81"/>
            <rFont val="Tahoma"/>
            <family val="2"/>
          </rPr>
          <t xml:space="preserve">SE for elasticity calculated as: (SE / Trmnt State Before Mean) / (% Del.MW)
% Del.MW = $7.25/$6.55 -1
This works for printed elasticities when eta used in place of SE above
</t>
        </r>
      </text>
    </comment>
    <comment ref="J544" authorId="0" shapeId="0">
      <text>
        <r>
          <rPr>
            <b/>
            <sz val="9"/>
            <color indexed="81"/>
            <rFont val="Tahoma"/>
            <family val="2"/>
          </rPr>
          <t xml:space="preserve">SE for elasticity calculated as: (SE / Trmnt State Before Mean) / (% Del.MW)
% Del.MW = $7.25/$6.55 -1
This works for printed elasticities when eta used in place of SE above
</t>
        </r>
      </text>
    </comment>
    <comment ref="J545" authorId="0" shapeId="0">
      <text>
        <r>
          <rPr>
            <b/>
            <sz val="9"/>
            <color indexed="81"/>
            <rFont val="Tahoma"/>
            <family val="2"/>
          </rPr>
          <t>SE = Elasticity / t</t>
        </r>
      </text>
    </comment>
    <comment ref="J546" authorId="0" shapeId="0">
      <text>
        <r>
          <rPr>
            <b/>
            <sz val="9"/>
            <color indexed="81"/>
            <rFont val="Tahoma"/>
            <family val="2"/>
          </rPr>
          <t>SE = Elasticity / t</t>
        </r>
      </text>
    </comment>
    <comment ref="J547" authorId="0" shapeId="0">
      <text>
        <r>
          <rPr>
            <b/>
            <sz val="9"/>
            <color indexed="81"/>
            <rFont val="Tahoma"/>
            <family val="2"/>
          </rPr>
          <t>SE = Elasticity / t</t>
        </r>
      </text>
    </comment>
    <comment ref="J548" authorId="0" shapeId="0">
      <text>
        <r>
          <rPr>
            <b/>
            <sz val="9"/>
            <color indexed="81"/>
            <rFont val="Tahoma"/>
            <family val="2"/>
          </rPr>
          <t>SE = Elasticity / t</t>
        </r>
      </text>
    </comment>
    <comment ref="J551" authorId="0" shapeId="0">
      <text>
        <r>
          <rPr>
            <b/>
            <sz val="9"/>
            <color indexed="81"/>
            <rFont val="Tahoma"/>
            <family val="2"/>
          </rPr>
          <t>Elasticity(-0.0003) = Elasticity(0.0041) * (-0.0003/0.0041)
Elasticity(0.0041) given at bottom of table 5, estimate also listed in Table 6 (DIDID, 16-19 No College, No Covariates)</t>
        </r>
      </text>
    </comment>
    <comment ref="J554" authorId="0" shapeId="0">
      <text>
        <r>
          <rPr>
            <b/>
            <sz val="9"/>
            <color indexed="81"/>
            <rFont val="Tahoma"/>
            <family val="2"/>
          </rPr>
          <t>Elasticity(0.0008) = Elasticity(0.0041) * 0.0008/0.0041
Elasticity(0.0041) given at bottom of table 5, estimate also listed in Table 6 (DIDID, 16-19 No College, No Covariates)</t>
        </r>
      </text>
    </comment>
    <comment ref="F620" authorId="0" shapeId="0">
      <text>
        <r>
          <rPr>
            <b/>
            <sz val="9"/>
            <color indexed="81"/>
            <rFont val="Tahoma"/>
            <family val="2"/>
          </rPr>
          <t>Use when looking just at SIC58</t>
        </r>
      </text>
    </comment>
    <comment ref="F650" authorId="0" shapeId="0">
      <text>
        <r>
          <rPr>
            <b/>
            <sz val="9"/>
            <color indexed="81"/>
            <rFont val="Tahoma"/>
            <family val="2"/>
          </rPr>
          <t>Based on Westerlund and Urbain results</t>
        </r>
      </text>
    </comment>
    <comment ref="A668" authorId="0" shapeId="0">
      <text>
        <r>
          <rPr>
            <sz val="9"/>
            <color indexed="81"/>
            <rFont val="Tahoma"/>
            <family val="2"/>
          </rPr>
          <t xml:space="preserve">Dropping estimates from Table 4 used to examine ADRZ's preferred specs, keeping the rest
</t>
        </r>
      </text>
    </comment>
    <comment ref="A669" authorId="0" shapeId="0">
      <text>
        <r>
          <rPr>
            <sz val="9"/>
            <color indexed="81"/>
            <rFont val="Tahoma"/>
            <family val="2"/>
          </rPr>
          <t xml:space="preserve">Dropping estimates from Table 4 used to examine ADRZ's preferred specs, keeping the rest
</t>
        </r>
      </text>
    </comment>
    <comment ref="A670" authorId="0" shapeId="0">
      <text>
        <r>
          <rPr>
            <sz val="9"/>
            <color indexed="81"/>
            <rFont val="Tahoma"/>
            <family val="2"/>
          </rPr>
          <t xml:space="preserve">Dropping estimates from Table 4 used to examine ADRZ's preferred specs, keeping the rest
</t>
        </r>
      </text>
    </comment>
    <comment ref="A671" authorId="0" shapeId="0">
      <text>
        <r>
          <rPr>
            <sz val="9"/>
            <color indexed="81"/>
            <rFont val="Tahoma"/>
            <family val="2"/>
          </rPr>
          <t xml:space="preserve">Dropping estimates from Table 4 used to examine ADRZ's preferred specs, keeping the rest
</t>
        </r>
      </text>
    </comment>
    <comment ref="A672" authorId="0" shapeId="0">
      <text>
        <r>
          <rPr>
            <sz val="9"/>
            <color indexed="81"/>
            <rFont val="Tahoma"/>
            <family val="2"/>
          </rPr>
          <t xml:space="preserve">Dropping estimates from Table 4 used to examine ADRZ's preferred specs, keeping the rest
</t>
        </r>
      </text>
    </comment>
    <comment ref="A673" authorId="0" shapeId="0">
      <text>
        <r>
          <rPr>
            <sz val="9"/>
            <color indexed="81"/>
            <rFont val="Tahoma"/>
            <family val="2"/>
          </rPr>
          <t>Keeping "Corrected MD MW"</t>
        </r>
      </text>
    </comment>
    <comment ref="A674" authorId="0" shapeId="0">
      <text>
        <r>
          <rPr>
            <sz val="9"/>
            <color indexed="81"/>
            <rFont val="Tahoma"/>
            <family val="2"/>
          </rPr>
          <t>Keeping "Corrected MD MW"</t>
        </r>
      </text>
    </comment>
    <comment ref="F674" authorId="0" shapeId="0">
      <text>
        <r>
          <rPr>
            <b/>
            <sz val="9"/>
            <color indexed="81"/>
            <rFont val="Tahoma"/>
            <family val="2"/>
          </rPr>
          <t>Use when looking just at SIC58</t>
        </r>
      </text>
    </comment>
    <comment ref="A675" authorId="0" shapeId="0">
      <text>
        <r>
          <rPr>
            <sz val="9"/>
            <color indexed="81"/>
            <rFont val="Tahoma"/>
            <family val="2"/>
          </rPr>
          <t>Keeping "Corrected MD MW"</t>
        </r>
      </text>
    </comment>
    <comment ref="F700" authorId="0" shapeId="0">
      <text>
        <r>
          <rPr>
            <b/>
            <sz val="9"/>
            <color indexed="81"/>
            <rFont val="Tahoma"/>
            <family val="2"/>
          </rPr>
          <t>Lasso based estimate</t>
        </r>
      </text>
    </comment>
    <comment ref="L71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1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1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1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2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3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4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5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6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3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4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5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6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7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8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79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80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L781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F782" authorId="0" shapeId="0">
      <text>
        <r>
          <rPr>
            <b/>
            <sz val="9"/>
            <color indexed="81"/>
            <rFont val="Tahoma"/>
            <family val="2"/>
          </rPr>
          <t>Use when looking just at SIC58</t>
        </r>
      </text>
    </comment>
    <comment ref="L782" authorId="0" shapeId="0">
      <text>
        <r>
          <rPr>
            <b/>
            <sz val="9"/>
            <color indexed="81"/>
            <rFont val="Tahoma"/>
            <charset val="1"/>
          </rPr>
          <t>Observations at the county level, but clustering by state</t>
        </r>
      </text>
    </comment>
    <comment ref="A784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F784" authorId="0" shapeId="0">
      <text>
        <r>
          <rPr>
            <b/>
            <sz val="9"/>
            <color indexed="81"/>
            <rFont val="Tahoma"/>
            <family val="2"/>
          </rPr>
          <t>"Baseline Result</t>
        </r>
      </text>
    </comment>
    <comment ref="M784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85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M785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86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M786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87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M787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88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M788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89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M789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90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M790" authorId="0" shapeId="0">
      <text>
        <r>
          <rPr>
            <b/>
            <sz val="9"/>
            <color indexed="81"/>
            <rFont val="Tahoma"/>
            <family val="2"/>
          </rPr>
          <t>Business Dynamics Statistics</t>
        </r>
      </text>
    </comment>
    <comment ref="A791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2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3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4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5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6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7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8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799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0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1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2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3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4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5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A806" authorId="0" shapeId="0">
      <text>
        <r>
          <rPr>
            <b/>
            <sz val="9"/>
            <color indexed="81"/>
            <rFont val="Tahoma"/>
            <family val="2"/>
          </rPr>
          <t>Break-in-trend model seems like a special case that they don't believe, but has some useful intuitive properties: thus not included here</t>
        </r>
      </text>
    </comment>
    <comment ref="I819" authorId="0" shapeId="0">
      <text>
        <r>
          <rPr>
            <b/>
            <sz val="9"/>
            <color indexed="81"/>
            <rFont val="Tahoma"/>
            <family val="2"/>
          </rPr>
          <t>Calculated from p=0.01 value &amp; 2-tailed t(51)</t>
        </r>
      </text>
    </comment>
    <comment ref="F820" authorId="0" shapeId="0">
      <text>
        <r>
          <rPr>
            <b/>
            <sz val="9"/>
            <color indexed="81"/>
            <rFont val="Tahoma"/>
            <family val="2"/>
          </rPr>
          <t>2-step procedure</t>
        </r>
      </text>
    </comment>
    <comment ref="I820" authorId="0" shapeId="0">
      <text>
        <r>
          <rPr>
            <b/>
            <sz val="9"/>
            <color indexed="81"/>
            <rFont val="Tahoma"/>
            <family val="2"/>
          </rPr>
          <t>Calculated from p=0.01 value &amp; 2-tailed t(51)</t>
        </r>
      </text>
    </comment>
    <comment ref="A821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2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3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4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5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6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7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8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  <comment ref="A829" authorId="0" shapeId="0">
      <text>
        <r>
          <rPr>
            <b/>
            <sz val="9"/>
            <color indexed="81"/>
            <rFont val="Tahoma"/>
            <family val="2"/>
          </rPr>
          <t>2015/06/02: http://poseidon01.ssrn.com/delivery.php?ID=786008073006112124001112111066091026007020070051029034123123028108088088124066125074005096039059060008027076090084094089101125117017069069028104085119021019090003070055018023070122078109094093069126124064006016018116092096103089101004023118119085077096&amp;EXT=pdf</t>
        </r>
      </text>
    </comment>
  </commentList>
</comments>
</file>

<file path=xl/sharedStrings.xml><?xml version="1.0" encoding="utf-8"?>
<sst xmlns="http://schemas.openxmlformats.org/spreadsheetml/2006/main" count="8652" uniqueCount="831">
  <si>
    <t>article</t>
  </si>
  <si>
    <t>authors</t>
  </si>
  <si>
    <t>year</t>
  </si>
  <si>
    <t>DEPENDENT_VARIABLE</t>
  </si>
  <si>
    <t>elasticity</t>
  </si>
  <si>
    <t>se</t>
  </si>
  <si>
    <t>NOTES__RHS_VARIABLES__ETC_</t>
  </si>
  <si>
    <t>Target</t>
  </si>
  <si>
    <t>Nobs</t>
  </si>
  <si>
    <t>Youth</t>
  </si>
  <si>
    <t>Regression</t>
  </si>
  <si>
    <t>Employment</t>
  </si>
  <si>
    <t>Hours</t>
  </si>
  <si>
    <t>ConditionalHours</t>
  </si>
  <si>
    <t>bdm</t>
  </si>
  <si>
    <t>DonaldLang</t>
  </si>
  <si>
    <t>usa</t>
  </si>
  <si>
    <t>title</t>
  </si>
  <si>
    <t>names</t>
  </si>
  <si>
    <t>Minimum Wages, Labor Market Institutions, and Female Employment: A Cross-Country Analysis</t>
  </si>
  <si>
    <t>Addison and Ozturk</t>
  </si>
  <si>
    <t>BDM Issues</t>
  </si>
  <si>
    <t>Adult Women</t>
  </si>
  <si>
    <t>Minimum Wage Increases in a Recessionary Environment</t>
  </si>
  <si>
    <t>Addison, Blackburn &amp; Cotti</t>
  </si>
  <si>
    <t>Jobs</t>
  </si>
  <si>
    <t>Table 2, Row 1, Basic</t>
  </si>
  <si>
    <t>Table 2, Row 1, County Trends</t>
  </si>
  <si>
    <t>Table 2, Row 2, Basic</t>
  </si>
  <si>
    <t>Table 2, Row 2, County Trends</t>
  </si>
  <si>
    <t>Table 3, Row 1 (CPS, Basic)</t>
  </si>
  <si>
    <t>Table 3, Row 1 (CPS, State Trends)</t>
  </si>
  <si>
    <t>Table 3, Row 1 (ACS, Basic)</t>
  </si>
  <si>
    <t>Table 3, Row 1 (ACS, State Trends)</t>
  </si>
  <si>
    <t>Table 3, Row 2 (CPS, Basic)</t>
  </si>
  <si>
    <t>Teenagers</t>
  </si>
  <si>
    <t>Table 3, Row 2 (CPS, State Trends)</t>
  </si>
  <si>
    <t>Table 3, Row 2 (ACS, Basic)</t>
  </si>
  <si>
    <t>Table 3, Row 2 (ACS, State Trends)</t>
  </si>
  <si>
    <t>Table 3, Row 3 (CPS, Basic)</t>
  </si>
  <si>
    <t>Table 3, Row 3 (CPS, State Trends)</t>
  </si>
  <si>
    <t>Table 3, Row 4 (CPS, Basic)</t>
  </si>
  <si>
    <t>Table 3, Row 4 (CPS, State Trends)</t>
  </si>
  <si>
    <t>Do MWs raise employment? Evidence from the U.S. retail-trade sector</t>
  </si>
  <si>
    <t>NAICS 4453: Beer wine and Liquor Stores</t>
  </si>
  <si>
    <t>NAICS 44512: Convenience Stores, Right to Work States</t>
  </si>
  <si>
    <t>NAICS 4442: Specialty Food Stores</t>
  </si>
  <si>
    <t>NAICS 445: Food and Beverage Stores, Right to Work States</t>
  </si>
  <si>
    <t>NAICS 44511: Supermkts &amp; Other Grocery Stores, Right to Work States</t>
  </si>
  <si>
    <t>NAICS 453: Misc. Store retailers</t>
  </si>
  <si>
    <t>NAICS 4521: Department Stores</t>
  </si>
  <si>
    <t>NAICS 452: General Merchandise</t>
  </si>
  <si>
    <t>NAICS 451: Sporting Goods, Hobby, Book and Music Stores</t>
  </si>
  <si>
    <t>NAICS 447: Gasoline Stores</t>
  </si>
  <si>
    <t>NAICS 722: Eating and Drinking Establishments</t>
  </si>
  <si>
    <t>NAICS 7221: Full Service Eating Places</t>
  </si>
  <si>
    <t>NAICS 7222: Limited Service Eating Places</t>
  </si>
  <si>
    <t>Spatial Heterogeneity and MWs: Employment Estimates for Teens Using Cross-State Commuting Zones</t>
  </si>
  <si>
    <t>Allegretto, S.; Dube, A; Reich, M.</t>
  </si>
  <si>
    <t>Table 7, CPS, no area-specific time controls</t>
  </si>
  <si>
    <t>Teens</t>
  </si>
  <si>
    <t>Table 4, CPS, Division-specific time effects</t>
  </si>
  <si>
    <t>Table 4, CPS, State-specific linear time trends</t>
  </si>
  <si>
    <t>Table 7, CPS, Both Division-specific time effects and state-specific linear time trends</t>
  </si>
  <si>
    <t>Table 7, Census/ACS, no area-specific time controls</t>
  </si>
  <si>
    <t>Table 4, Census/ACS, Division-specific time effects</t>
  </si>
  <si>
    <t>Table 7, Census/ACS, Commuting Zone (CZ) specific time effects</t>
  </si>
  <si>
    <t>Usual Hours</t>
  </si>
  <si>
    <t>Table 4, CPS, no area-specific time controls</t>
  </si>
  <si>
    <t>Table 4, CPS, Both Division-specific time effects and state-specific linear time trends</t>
  </si>
  <si>
    <t>Table 4, Census/ACS, no area-specific time controls</t>
  </si>
  <si>
    <t>Table 4, Census/ACS, Commuting Zone (CZ) specific time effects</t>
  </si>
  <si>
    <t>Do Minimum Wages Really Reduce Teenage Employment - Accounting for Heterogeneity and Selectivity in State Panel Data</t>
  </si>
  <si>
    <t>Table 8, Spec 1 (Canonical: 1990-2006)</t>
  </si>
  <si>
    <t>Table 8, Spec 2 (Division-specific time controls: 1990-2006)</t>
  </si>
  <si>
    <t>Table 8, Spec 3 (State specific time trends: 1990-2006)</t>
  </si>
  <si>
    <t>Table 8, Spec 1 (Canonical: 1991-1998)</t>
  </si>
  <si>
    <t>Table 8, Spec 2 (Division-specific time controls: 1991-1998)</t>
  </si>
  <si>
    <t>Table 8, Spec 3 (State specific time trends: 1991-1998)</t>
  </si>
  <si>
    <t>Table 8, Spec 1 (Canonical: 1999-2006)</t>
  </si>
  <si>
    <t>Table 8, Spec 2 (Division-specific time controls: 1999-2006)</t>
  </si>
  <si>
    <t>Table 8, Spec 3 (State specific time trends: 1999-2006)</t>
  </si>
  <si>
    <t>Table 8, Spec 1 (Canonical: 1987-2006)</t>
  </si>
  <si>
    <t>Table 8, Spec 2 (Division-specific time controls: 1987-2006)</t>
  </si>
  <si>
    <t>Table 8, Spec 3 (State specific time trends: 1987-2006)</t>
  </si>
  <si>
    <t>Table 3, Spec 1 (Canonical)</t>
  </si>
  <si>
    <t>Table 3, Spec 2 (Division-specific time controls)</t>
  </si>
  <si>
    <t>Table 3, Spec 3 (State specific time trends)</t>
  </si>
  <si>
    <t>Table 3, Spec 4 (Both sets of time controls)</t>
  </si>
  <si>
    <t>Teens, 16-17</t>
  </si>
  <si>
    <t>Teens 18-19</t>
  </si>
  <si>
    <t>Table 5, Non-indexed sample, Spec 1 (Canonical)</t>
  </si>
  <si>
    <t>Table 5, Non-indexed sample, Spec 2 (Division-specific time controls)</t>
  </si>
  <si>
    <t>Table 5, Non-indexed sample, Spec 3 (State specific time trends)</t>
  </si>
  <si>
    <t>Table 5, Non-indexed sample, Spec 4 (Both sets of time controls)</t>
  </si>
  <si>
    <t>Table 5, Joint minimum wage effect, Spec 1 (Canonical)</t>
  </si>
  <si>
    <t>Table 5, Joint minimum wage effect, Spec 2 (Division-specific time controls)</t>
  </si>
  <si>
    <t>Table 5, Joint minimum wage effect, Spec 3 (State specific time trends)</t>
  </si>
  <si>
    <t>Table 5, Joint minimum wage effect, Spec 4 (Both sets of time controls)</t>
  </si>
  <si>
    <t>Table 6, Spec 1 (Canonical)</t>
  </si>
  <si>
    <t>Teenage boys</t>
  </si>
  <si>
    <t>Table 6, Spec 2 (Division-specific time controls)</t>
  </si>
  <si>
    <t>Table 6, Spec 3 (State specific time trends)</t>
  </si>
  <si>
    <t>Table 6, Spec 4 (Both sets of time controls)</t>
  </si>
  <si>
    <t>Teenage girls</t>
  </si>
  <si>
    <t>Table 7, Spec 1 (Canonical)</t>
  </si>
  <si>
    <t>Table 7, Spec 2 (Division-specific time controls)</t>
  </si>
  <si>
    <t>Table 7, Spec 3 (State specific time trends)</t>
  </si>
  <si>
    <t>Table 7, Spec 4 (Both sets of time controls)</t>
  </si>
  <si>
    <t>The economic effects of a citywide MW</t>
  </si>
  <si>
    <t>Dube,  Naidu &amp; Reich</t>
  </si>
  <si>
    <t>Alternative Control-Midsize S.F. (Inc. Business Closures)</t>
  </si>
  <si>
    <t>MW Effects Across State Borders - Estimates Using Contiguous Counties WP</t>
  </si>
  <si>
    <t>Dube,A.; Lester.T.; Reich,M.</t>
  </si>
  <si>
    <t>All-County</t>
  </si>
  <si>
    <t>All-County, Total Pvt Sector</t>
  </si>
  <si>
    <t>All-County, Census Division x period Dummies</t>
  </si>
  <si>
    <t>All-County, Census Division x period Dummies, Total Pvt Sector</t>
  </si>
  <si>
    <t>All-County, Census Division x period Dummies, State Linear Trends,</t>
  </si>
  <si>
    <t>All-County, Census Division x period Dummies, State Linear Trends, Total Pvt Sector</t>
  </si>
  <si>
    <t>All-County, MSA x period Dummies, State Linear Trends,</t>
  </si>
  <si>
    <t>All-County, MSA x period Dummies, State Linear Trends, Total Pvt Sector</t>
  </si>
  <si>
    <t>Border County Pairs</t>
  </si>
  <si>
    <t>Border County Pairs, Total Pvt Sector</t>
  </si>
  <si>
    <t>Border County Pairs, County-pair X period dummies</t>
  </si>
  <si>
    <t>Border County Pairs, County-pair X period dummies &amp; Total private sector</t>
  </si>
  <si>
    <t>LS Restaurants</t>
  </si>
  <si>
    <t>FS Restaurants</t>
  </si>
  <si>
    <t>Hotel &amp; Restaurants</t>
  </si>
  <si>
    <t>Looking for a Needle in a Haystack?</t>
  </si>
  <si>
    <t>Bazen and Marimoutou</t>
  </si>
  <si>
    <t>54:1-79:4</t>
  </si>
  <si>
    <t>54:1-89:4</t>
  </si>
  <si>
    <t>54:1-93:4</t>
  </si>
  <si>
    <t>54:1-99:2</t>
  </si>
  <si>
    <t>The Effect of Legislated Minimum Wage Increases on: Employment and Hours: A Dynamic Analysis</t>
  </si>
  <si>
    <t>Belman &amp; Wolfson</t>
  </si>
  <si>
    <t>See comment in A1, B&amp;W 2009 worksht</t>
  </si>
  <si>
    <t>sic 230</t>
  </si>
  <si>
    <t>sic 310</t>
  </si>
  <si>
    <t>sic 701</t>
  </si>
  <si>
    <t>sic 734</t>
  </si>
  <si>
    <t>sic 752</t>
  </si>
  <si>
    <t>sic 754</t>
  </si>
  <si>
    <t>sic 805</t>
  </si>
  <si>
    <t>sic 835</t>
  </si>
  <si>
    <t>The Impact of the Minimum Wage in West Virginia: A Test of the Low-Wage-Area Theory</t>
  </si>
  <si>
    <t>Dodson</t>
  </si>
  <si>
    <t>Col 1</t>
  </si>
  <si>
    <t>All</t>
  </si>
  <si>
    <t>With demographic, transfer payment variables</t>
  </si>
  <si>
    <t>Metro Counties (12)</t>
  </si>
  <si>
    <t>Urban Counties (4)</t>
  </si>
  <si>
    <t>Suburban Counties (18)</t>
  </si>
  <si>
    <t>Rural Counties (21)</t>
  </si>
  <si>
    <t>The Effect of Tip Credits on Earnings and Employment in the U.S. Restaurant Industry</t>
  </si>
  <si>
    <t>Even &amp; Macpherson</t>
  </si>
  <si>
    <t>Univariate Regressions of Employment on Minimum Wages in the Panel of U.S. States</t>
  </si>
  <si>
    <t>Keil, M.; Robertson, D. and Symons, J.</t>
  </si>
  <si>
    <t>Employment Ratio</t>
  </si>
  <si>
    <t>Table 2, Model 1</t>
  </si>
  <si>
    <t>Table 2, Model 2</t>
  </si>
  <si>
    <t>Table 2, Model 3</t>
  </si>
  <si>
    <t>Table 2, Model 4</t>
  </si>
  <si>
    <t>Table 2, Model 5</t>
  </si>
  <si>
    <t>Table 2, Model 6</t>
  </si>
  <si>
    <t>Table 2, Model 7</t>
  </si>
  <si>
    <t>Table 2, Model 8</t>
  </si>
  <si>
    <t>Table 2, Model 9</t>
  </si>
  <si>
    <t>Table 3, Model 10</t>
  </si>
  <si>
    <t>Table 3, Model 11</t>
  </si>
  <si>
    <t>Table 3, Model 12</t>
  </si>
  <si>
    <t>Table 3, Model 13</t>
  </si>
  <si>
    <t>Minimum Wage Effects Throughout the Wage Distribution</t>
  </si>
  <si>
    <t>Neumark, Schweitzer &amp; Wascher</t>
  </si>
  <si>
    <t>MW effects on hours, employment, and number of firms: The Iowa case</t>
  </si>
  <si>
    <t>Orazem,P. F.; Mattila,J. P.</t>
  </si>
  <si>
    <t>Earnings (Proxy for Hrs)</t>
  </si>
  <si>
    <t>The Effect of MWs on Immigrants' Employment and Earnings (Pub 2008 in ILRR)</t>
  </si>
  <si>
    <t>Orrenius,P.; Zavodny,M.</t>
  </si>
  <si>
    <t>Average Hours</t>
  </si>
  <si>
    <t>Teenage Girls, All Individuals</t>
  </si>
  <si>
    <t>Teenage Boys, All Individuals</t>
  </si>
  <si>
    <t>Teenagers, All Individuals</t>
  </si>
  <si>
    <t>Less-Educated Natives, Women, All Individuals</t>
  </si>
  <si>
    <t>Less-Educated Natives, Men, All Individuals</t>
  </si>
  <si>
    <t>Less-Educated Natives, Both sexes, All Individuals</t>
  </si>
  <si>
    <t>Less-Educated Immigrants, Women, All Individuals</t>
  </si>
  <si>
    <t>Less-Educated Immigrants, Men, All Individuals</t>
  </si>
  <si>
    <t>Less-Educated Immigrants, Both sexes, All Individuals</t>
  </si>
  <si>
    <t>Teenage Girls, Employed Individuals</t>
  </si>
  <si>
    <t>Teenage Boys, Employed Individuals</t>
  </si>
  <si>
    <t>Teenagers, Employed Individuals</t>
  </si>
  <si>
    <t>Less-Educated Natives, Women, Employed Individuals</t>
  </si>
  <si>
    <t>Less-Educated Natives, Men, Employed Individuals</t>
  </si>
  <si>
    <t>Less-Educated Natives, Both sexes, Employed Individuals</t>
  </si>
  <si>
    <t>Less-Educated Immigrants, Women, Employed Individuals</t>
  </si>
  <si>
    <t>Less-Educated Immigrants, Men, Employed Individuals</t>
  </si>
  <si>
    <t>Less-Educated Immigrants, Both sexes, Employed Individuals</t>
  </si>
  <si>
    <t>Employment Rate</t>
  </si>
  <si>
    <t>Teenage Girls, Relative Minwage</t>
  </si>
  <si>
    <t>Teenage Boys, Relative Minwage</t>
  </si>
  <si>
    <t>Teenagers, Relative Minwage</t>
  </si>
  <si>
    <t>Less-Educated Natives, Women, Relative Minwage</t>
  </si>
  <si>
    <t>Less-Educated Natives, Men, Relative Minwage</t>
  </si>
  <si>
    <t>Less-Educated Natives, Both sexes, Relative Minwage</t>
  </si>
  <si>
    <t>Less-Educated Immigrants, Women, Relative Minwage</t>
  </si>
  <si>
    <t>Less-Educated Immigrants, Men, Relative Minwage</t>
  </si>
  <si>
    <t>Less-Educated Immigrants, Both sexes, Relative Minwage</t>
  </si>
  <si>
    <t>Teenage Girls, Real Minwage</t>
  </si>
  <si>
    <t>Teenage Boys, Real Minwage</t>
  </si>
  <si>
    <t>Teenagers, Real Minwage</t>
  </si>
  <si>
    <t>Less-Educated Natives, Women, Real Minwage</t>
  </si>
  <si>
    <t>Less-Educated Natives, Men, Real Minwage</t>
  </si>
  <si>
    <t>Less-Educated Natives, Both sexes, Real Minwage</t>
  </si>
  <si>
    <t>Less-Educated Immigrants, Women, Real Minwage</t>
  </si>
  <si>
    <t>Less-Educated Immigrants, Men, Real Minwage</t>
  </si>
  <si>
    <t>Less-Educated Immigrants, Both sexes, Real Minwage</t>
  </si>
  <si>
    <t>Unconditional Hours</t>
  </si>
  <si>
    <t>Conditional Hours</t>
  </si>
  <si>
    <t>Measuring the Employment Impacts of the Living Wage Ordinance in Santa Fe, New Mexico</t>
  </si>
  <si>
    <t>Potter,N.</t>
  </si>
  <si>
    <t>All Industries</t>
  </si>
  <si>
    <t>Construction</t>
  </si>
  <si>
    <t>Retail</t>
  </si>
  <si>
    <t>Health Care</t>
  </si>
  <si>
    <t>Accommodation and Food</t>
  </si>
  <si>
    <t>The Effects of Minimum Wage Increases on Retail Employment and Hours: New Evidence from Monthly CPS Data</t>
  </si>
  <si>
    <t>Sabia,J.J.</t>
  </si>
  <si>
    <t>Retail Hours</t>
  </si>
  <si>
    <t>Teenagers (16-19) in retail</t>
  </si>
  <si>
    <t>Teens, retail</t>
  </si>
  <si>
    <t>Teenagers, 16-19.</t>
  </si>
  <si>
    <t>Teenagers (16-19) in retail, Unconditional Hrs</t>
  </si>
  <si>
    <t>Teenagers (16-19) in retail, Conditional Hrs</t>
  </si>
  <si>
    <t>Teenagers (16-19), Conditional Hrs</t>
  </si>
  <si>
    <t>'Employment effects of two northwest MW initiatives</t>
  </si>
  <si>
    <t>Singell,L. D.; Terborg,J. R.</t>
  </si>
  <si>
    <t>contemporaneous term only</t>
  </si>
  <si>
    <t>contemporaneous term only + Lagged Emp</t>
  </si>
  <si>
    <t>contemporaneous &amp; lagged terms</t>
  </si>
  <si>
    <t>contemporaneous &amp; lagged terms + Lagged Emp</t>
  </si>
  <si>
    <t>Hospitality</t>
  </si>
  <si>
    <t>Table 3</t>
  </si>
  <si>
    <t>Restaurant Workers</t>
  </si>
  <si>
    <t>Quasi Exp</t>
  </si>
  <si>
    <t>Lst Sample Year</t>
  </si>
  <si>
    <t>National</t>
  </si>
  <si>
    <t>Periodicity</t>
  </si>
  <si>
    <t>Data Source</t>
  </si>
  <si>
    <t>QWI</t>
  </si>
  <si>
    <t>MW Shocks, Employment Flows &amp; Labor Market Frictions</t>
  </si>
  <si>
    <t>CPS</t>
  </si>
  <si>
    <t>City</t>
  </si>
  <si>
    <t>Geographic Reach</t>
  </si>
  <si>
    <t>Multi-Country</t>
  </si>
  <si>
    <t>State</t>
  </si>
  <si>
    <t>Revisiting the MW-Employment Debate / Bathwater</t>
  </si>
  <si>
    <t>Neumark, Salas &amp; Wascher</t>
  </si>
  <si>
    <t>Multi-State</t>
  </si>
  <si>
    <t>Weighted average, wts from Table 2, assuming COV=0 across all elements of weighted average</t>
  </si>
  <si>
    <t>Table 2 New England</t>
  </si>
  <si>
    <t>Table 2 Mid-Atlantic</t>
  </si>
  <si>
    <t>Table 2 East North Central</t>
  </si>
  <si>
    <t>Table 2 West North Central</t>
  </si>
  <si>
    <t>Table 2 South Atlantic</t>
  </si>
  <si>
    <t>Table 2 East South Central</t>
  </si>
  <si>
    <t>Table 2 West South Central</t>
  </si>
  <si>
    <t>Table 2 Mountain</t>
  </si>
  <si>
    <t>Table 2 Pacific</t>
  </si>
  <si>
    <t>Table 7 Col. 1</t>
  </si>
  <si>
    <t>Table 7 Col. 2</t>
  </si>
  <si>
    <t>Table 7 Col. 3</t>
  </si>
  <si>
    <t>Table 7 Col. 4</t>
  </si>
  <si>
    <t>Table 7 Col. 5</t>
  </si>
  <si>
    <t>Table 7 Col. 6</t>
  </si>
  <si>
    <t>Restaurants</t>
  </si>
  <si>
    <t>Table 8 Col. 1 Row 1</t>
  </si>
  <si>
    <t>Table 8 Col. 2 Row 1</t>
  </si>
  <si>
    <t>Table 8 Col. 3 Row 1</t>
  </si>
  <si>
    <t>Table 8 Col. 4 Row 1</t>
  </si>
  <si>
    <t>Table 8 Col. 5 Row 1</t>
  </si>
  <si>
    <t>Table 8 Col. 6 Row 1</t>
  </si>
  <si>
    <t>Table 8 Col. 1 Row 2</t>
  </si>
  <si>
    <t>Table 8 Col. 2 Row 2</t>
  </si>
  <si>
    <t>Table 8 Col. 3 Row 2</t>
  </si>
  <si>
    <t>Table 8 Col. 4 Row 2</t>
  </si>
  <si>
    <t>Table 8 Col. 5 Row 2</t>
  </si>
  <si>
    <t>Table 8 Col. 6 Row 2</t>
  </si>
  <si>
    <t>QCEW</t>
  </si>
  <si>
    <t>The Minimum Wage and the Great Recession: Evidence of Effects on the Employment and Income Trajectories Of Low-skilled Workers</t>
  </si>
  <si>
    <t>Low Wage Workers</t>
  </si>
  <si>
    <t>SIPP</t>
  </si>
  <si>
    <t>Month</t>
  </si>
  <si>
    <t>Table 2, Col 4 Row 1 (Immediate)</t>
  </si>
  <si>
    <t>Table 2, Col 4 Row 2 (medium term)</t>
  </si>
  <si>
    <t>Table 3, Panel A (DD), Col 2 Row 1 (Immediate)</t>
  </si>
  <si>
    <t>Table 3, Panel A (DD), Col 3 Row 1 (Immediate)</t>
  </si>
  <si>
    <t>Table 3, Panel A (DD), Col 4 Row 1 (Immediate)</t>
  </si>
  <si>
    <t>Table 3, Panel A (DD), Col 5 Row 1 (Immediate)</t>
  </si>
  <si>
    <t>Table 3, Panel A (DD), Col 6 Row 1 (Immediate)</t>
  </si>
  <si>
    <t>Table 3, Panel A (DD), Col 7 Row 1 (Immediate)</t>
  </si>
  <si>
    <t>Table 3, Panel A (DD), Col 2 Row 2 (Medium Term)</t>
  </si>
  <si>
    <t>Table 3, Panel A (DD), Col 3 Row 2 (Medium Term)</t>
  </si>
  <si>
    <t>Table 3, Panel A (DD), Col 4 Row 2 (Medium Term)</t>
  </si>
  <si>
    <t>Table 3, Panel A (DD), Col 5 Row 2 (Medium Term)</t>
  </si>
  <si>
    <t>Table 3, Panel A (DD), Col 6 Row 2 (Medium Term)</t>
  </si>
  <si>
    <t>Table 3, Panel A (DD), Col 7 Row 2 (Medium Term)</t>
  </si>
  <si>
    <t>Table 3, Panel B (DDD), Col 2 Row 1 (Immediate)</t>
  </si>
  <si>
    <t>Table 3, Panel B (DDD), Col 3 Row 1 (Immediate)</t>
  </si>
  <si>
    <t>Table 3, Panel B (DDD), Col 4 Row 1 (Immediate)</t>
  </si>
  <si>
    <t>Table 3, Panel B (DDD), Col 5 Row 1 (Immediate)</t>
  </si>
  <si>
    <t>Table 3, Panel B (DDD), Col 6 Row 1 (Immediate)</t>
  </si>
  <si>
    <t>Table 3, Panel B (DDD), Col 7 Row 1 (Immediate)</t>
  </si>
  <si>
    <t>Table 3, Panel B (DDD), Col 2 Row 2 (Medium Term)</t>
  </si>
  <si>
    <t>Table 3, Panel B (DDD), Col 3 Row 2 (Medium Term)</t>
  </si>
  <si>
    <t>Table 3, Panel B (DDD), Col 4 Row 2 (Medium Term)</t>
  </si>
  <si>
    <t>Table 3, Panel B (DDD), Col 5 Row 2 (Medium Term)</t>
  </si>
  <si>
    <t>Table 3, Panel B (DDD), Col 6 Row 2 (Medium Term)</t>
  </si>
  <si>
    <t>Table 3, Panel B (DDD), Col 7 Row 2 (Medium Term)</t>
  </si>
  <si>
    <t>Table 3, Panel B (DDD), Col 1 Row 1 (Immediate)</t>
  </si>
  <si>
    <t>Table 3, Panel B (DDD), Col 1 Row 2 (Medium Term)</t>
  </si>
  <si>
    <t>Totty</t>
  </si>
  <si>
    <t>Table 3 (1,1)</t>
  </si>
  <si>
    <t>Table 4 (1,1)</t>
  </si>
  <si>
    <t>Are the Effects of Minimum Wage Increases Always Small? New Evidence from a Case Study Of New York State</t>
  </si>
  <si>
    <t>Sabia, Burkhauser, and Hansen</t>
  </si>
  <si>
    <t>16-29 y.o., no HS degree</t>
  </si>
  <si>
    <t>Annual</t>
  </si>
  <si>
    <t>16-19 y.o., no HS degree</t>
  </si>
  <si>
    <t>20-24 y.o., no HS degree</t>
  </si>
  <si>
    <t>25-29 y.o., no HS degree</t>
  </si>
  <si>
    <t>Table 4 Row 1 (DDD)</t>
  </si>
  <si>
    <t>Table 4 Row 2 (DDD)</t>
  </si>
  <si>
    <t>Table 4 Row 3 (DDD)</t>
  </si>
  <si>
    <t>Table 4 Row 4 (DDD)</t>
  </si>
  <si>
    <t>Table 3 (1,5) (DD)</t>
  </si>
  <si>
    <t>Table 3 (1,6) (DD)</t>
  </si>
  <si>
    <t>Table 3 (2,5) (DD)</t>
  </si>
  <si>
    <t>Table 3 (2,6) (DD)</t>
  </si>
  <si>
    <t>Table 3 (3,5) (DD)</t>
  </si>
  <si>
    <t>Table 3 (3,6) (DD)</t>
  </si>
  <si>
    <t>Table 3 (4,5) (DD)</t>
  </si>
  <si>
    <t>Table 3 (4,6) (DD)</t>
  </si>
  <si>
    <t>Employment Effects of the 2009 Minimum Wage Increase: New Evidence from State-Based Comparisons of Workers by Skill Level</t>
  </si>
  <si>
    <t>Hoffman</t>
  </si>
  <si>
    <t>Age 16-19, not in college</t>
  </si>
  <si>
    <t>Monthly</t>
  </si>
  <si>
    <t>Table 4 Col 2</t>
  </si>
  <si>
    <t>Age 20-59, no HS degree</t>
  </si>
  <si>
    <t>Table 4 Col 3</t>
  </si>
  <si>
    <t>Age 20-59, no HS degree, Male</t>
  </si>
  <si>
    <t>Age 16-19, no college</t>
  </si>
  <si>
    <t>Table 5, DID(w) -- Panel A</t>
  </si>
  <si>
    <t>Table 5, DIDID -- Panel C</t>
  </si>
  <si>
    <t>Meer and West</t>
  </si>
  <si>
    <t>Quarterly</t>
  </si>
  <si>
    <t>Credible Research Designs for Minimum Wage Studies</t>
  </si>
  <si>
    <t>Allegretto, Dube, Reich &amp; Zipperer</t>
  </si>
  <si>
    <t>Pooled Synthetic Control Estimates for Recurring Treatments</t>
  </si>
  <si>
    <t>Dube &amp; Zipperer</t>
  </si>
  <si>
    <t>Rtl, Non-prof Svcs</t>
  </si>
  <si>
    <t>Various</t>
  </si>
  <si>
    <t>ES202</t>
  </si>
  <si>
    <t>Pvt</t>
  </si>
  <si>
    <t>CES</t>
  </si>
  <si>
    <t>Table 4, Panel B, Col 3: County Trends</t>
  </si>
  <si>
    <t>Table 3, Panel B, Col 5: Fixed Effects</t>
  </si>
  <si>
    <t>Table 4, Panel B, Col 4: County Trends</t>
  </si>
  <si>
    <t>Table 4, Panel B, Col 5: County Trends</t>
  </si>
  <si>
    <t>Table 5, Panel B (1,5): Sample of states that change their minimum</t>
  </si>
  <si>
    <t>Table 5, Panel B (1,4): Sample of states that change their minimum</t>
  </si>
  <si>
    <t>Table 5, Panel B (1,3): Sample of states that change their minimum</t>
  </si>
  <si>
    <t>Table 5, Panel B (2,3): Models with minimum wage/population interactions</t>
  </si>
  <si>
    <t>Table 5, Panel B (2,4): Models with minimum wage/population interactions</t>
  </si>
  <si>
    <t>Table 5, Panel B (2,5): Models with minimum wage/population interactions</t>
  </si>
  <si>
    <t>Table 5, Panel B (3,3): County sample with at least 10 establishments</t>
  </si>
  <si>
    <t>Table 5, Panel B (3,4): County sample with at least 10 establishments</t>
  </si>
  <si>
    <t>Table 5, Panel B (3,5): County sample with at least 10 establishments</t>
  </si>
  <si>
    <t>Table 6, Panel C (1,1): County Trends, by right-to-work status</t>
  </si>
  <si>
    <t>Table 6, Panel C (1,2): County Trends, by right-to-work status</t>
  </si>
  <si>
    <t>Table 6, Panel C (1,3): County Trends, by right-to-work status</t>
  </si>
  <si>
    <t>Table 7, Panel B (1,3): Border Counties</t>
  </si>
  <si>
    <t>Table 8, Panel B (1,5)</t>
  </si>
  <si>
    <t>Table 8, Panel B (1,4)</t>
  </si>
  <si>
    <t>Table 8, Panel B (1,3)</t>
  </si>
  <si>
    <t>Table 8, Panel B (1,2)</t>
  </si>
  <si>
    <t>Table 8, Panel B (1,1)</t>
  </si>
  <si>
    <t>Table 6, Panel D (1,3): County Trends, by right-to-work status</t>
  </si>
  <si>
    <t>Census,ACS</t>
  </si>
  <si>
    <t>Irregular</t>
  </si>
  <si>
    <t>CPS, QCEW, GPEU</t>
  </si>
  <si>
    <t>The Effect of MWs on Labor Market Outcomes -  County-Level Estimates from the Restaurant &amp; Bar Sector</t>
  </si>
  <si>
    <t>OLS - canonical model (Table 2, Panel a)</t>
  </si>
  <si>
    <t>WLS - canonical model (Table 2, Panel b)</t>
  </si>
  <si>
    <t>County Level Trends (Table 3)</t>
  </si>
  <si>
    <t>Restricted sample (Table 6, non-interacted)</t>
  </si>
  <si>
    <t>Full Service Restaurants (Table 7)</t>
  </si>
  <si>
    <t>Ltd Service Restaurants (Table 7)</t>
  </si>
  <si>
    <t>Table 8, Spec 4 (Both sets of time controls: 1990-2006)</t>
  </si>
  <si>
    <t>Table 8, Spec 4 (Both sets of time controls: 1991-1998)</t>
  </si>
  <si>
    <t>Table 8, Spec 4 (Both sets of time controls: 1999-2006)</t>
  </si>
  <si>
    <t>Table 8, Spec 4 (Both sets of time controls: 1987-2006)</t>
  </si>
  <si>
    <t>OECD</t>
  </si>
  <si>
    <t>Table 2 (1,1): Cash Wage, 1990:1-2011:4, No State Trends</t>
  </si>
  <si>
    <t>Table 2 (1,2): Cash Wage, 1990:1-2011:4, State Trends</t>
  </si>
  <si>
    <t>Table 2 (1,3): Cash Wage, 1994:1-2007:3, No State Trends</t>
  </si>
  <si>
    <t>Table 2 (1,4): Cash Wage, 1994:1-2007:3, State Trends</t>
  </si>
  <si>
    <t>Table 2 (2,1): MW, 1990:1-2011:4, No State Trends</t>
  </si>
  <si>
    <t>Table 2 (2,2): MW, 1990:1-2011:4, State Trends</t>
  </si>
  <si>
    <t>Table 2 (2,3): MW, 1994:1-2007:3, No State Trends</t>
  </si>
  <si>
    <t>Table 2 (2,4): MW, 1994:1-2007:3, State Trends</t>
  </si>
  <si>
    <t>Table 2 (2,5): MW, 1990:1-2011:4, No State Trends</t>
  </si>
  <si>
    <t>Table 2 (2,6): MW, 1990:1-2011:4, State Trends</t>
  </si>
  <si>
    <t>Table 2 (2,7): MW, 1994:1-2007:3, No State Trends</t>
  </si>
  <si>
    <t>Table 2 (2,8): MW, 1994:1-2007:3, State Trends</t>
  </si>
  <si>
    <t>Table 2 (1,9): Cash Wage, DD (FS-LS) Restaurants, 1990:1-2011:4, No State Trends</t>
  </si>
  <si>
    <t>Table 2 (1,10): Cash Wage, DD (FS-LS) Restaurants, 1990:1-2011:4, State Trends</t>
  </si>
  <si>
    <t>Table 2 (1,12): Cash Wage, DD (FS-LS) Restaurants, 1994:1-2007:3, State Trends</t>
  </si>
  <si>
    <t>Table 4 (6,1): Cash Wage, 1990:1-2011:4, No State Trends</t>
  </si>
  <si>
    <t>Table 4 (6,2): Cash Wage, 1990:1-2011:4, State Trends</t>
  </si>
  <si>
    <t>Table 4 (6,3): Cash Wage, 1994:1-2007:3, No State Trends</t>
  </si>
  <si>
    <t>Table 4 (6,4): Cash Wage, 1994:1-2007:3, State Trends</t>
  </si>
  <si>
    <t>Table 4 (7,1): MW, 1990:1-2011:4, No State Trends</t>
  </si>
  <si>
    <t>Table 4 (7,3): MW, 1994:1-2007:3, No State Trends</t>
  </si>
  <si>
    <t>Table 4 (7,2): MW, 1990:1-2011:4, State Trends</t>
  </si>
  <si>
    <t>Table 4 (7,4): MW, 1994:1-2007:3, State Trends</t>
  </si>
  <si>
    <t>Table 4 (6,6): MW, 1990:1-2011:4, State Trends</t>
  </si>
  <si>
    <t>Table 4 (7,6): MW, 1990:1-2011:4, State Trends</t>
  </si>
  <si>
    <t>Table 4 (7,7): MW, 1994:1-2007:3, No State Trends</t>
  </si>
  <si>
    <t>Table 4 (7,8): MW, 1994:1-2007:3, State Trends</t>
  </si>
  <si>
    <t>Table 4 (7,10): Cash Wage, DD (FS-LS) Restaurants, 1990:1-2011:4, No State Trends</t>
  </si>
  <si>
    <t>Table 4(6,12): Cash Wage, DD (FS-LS) Restaurants, 1994:1-2007:3, State Trends</t>
  </si>
  <si>
    <t>Table 4 (6,10): Cash Wage, DD (FS-LS) Restaurants, 1990:1-2011:4, State Trends</t>
  </si>
  <si>
    <t>Table 2, Row 1, Border County</t>
  </si>
  <si>
    <t>Table 2, Row 2, Border County</t>
  </si>
  <si>
    <t>Table 2, Row 3, Border County</t>
  </si>
  <si>
    <t>Table 2, Row 3, Basic</t>
  </si>
  <si>
    <t>Table 2, Row 3, County Trends</t>
  </si>
  <si>
    <t>ACS</t>
  </si>
  <si>
    <t>REIS</t>
  </si>
  <si>
    <t>Table 9, row 1, last column</t>
  </si>
  <si>
    <t>Table 9, row 2, last column</t>
  </si>
  <si>
    <t>Table 9, row 4, last column</t>
  </si>
  <si>
    <t>Neumark &amp; Nizalova</t>
  </si>
  <si>
    <t>Table 2 (1,2) 16-19</t>
  </si>
  <si>
    <t>16-19 y.o.</t>
  </si>
  <si>
    <t>MW Effects in the LR</t>
  </si>
  <si>
    <t>Identifying Minimum Wage Effects: New Evidence from Monthly CPS Data</t>
  </si>
  <si>
    <t>Sabia</t>
  </si>
  <si>
    <t>Table 4 (1,2)</t>
  </si>
  <si>
    <t>Table 4 (1,3)</t>
  </si>
  <si>
    <t>Table 4 (1,4)</t>
  </si>
  <si>
    <t>Table 4 (1,5)</t>
  </si>
  <si>
    <t>Table 4 (1,6)</t>
  </si>
  <si>
    <t>Minimum Wages and the Economic Well-Being of Single Mothers</t>
  </si>
  <si>
    <t>All Single Mothers</t>
  </si>
  <si>
    <t>Weekly Hours</t>
  </si>
  <si>
    <t>Sngle Mthrs, &lt; HS</t>
  </si>
  <si>
    <t>Sngle Mthrs, &gt;=HS</t>
  </si>
  <si>
    <t>Table 5, Panel I (1,2): Weekly Hours</t>
  </si>
  <si>
    <t>Table 5, Panel I (1,1): Employment</t>
  </si>
  <si>
    <t>Table 5, Panel II (2,1): Employment</t>
  </si>
  <si>
    <t>Table 5, Panel III (3,1): Employment</t>
  </si>
  <si>
    <t>Table 5, Panel II (2,2): Weekly Hours</t>
  </si>
  <si>
    <t>Table 5, Panel III (3,2): Weekly Hours</t>
  </si>
  <si>
    <t>Annual Hours</t>
  </si>
  <si>
    <t>Table 5, Panel I (1,4): Annual Hours</t>
  </si>
  <si>
    <t>Table 5, Panel II (2,4): Annual Hours</t>
  </si>
  <si>
    <t>Table 5, Panel III (3,4): Annual Hours</t>
  </si>
  <si>
    <t xml:space="preserve"> 16-19, Not in College</t>
  </si>
  <si>
    <t xml:space="preserve"> 20-59, Not HS Grad</t>
  </si>
  <si>
    <t xml:space="preserve"> 20-59, Not HS Grad, Male</t>
  </si>
  <si>
    <t>Table 6, 16-19, Not in College, Demog Traits (DID)-B</t>
  </si>
  <si>
    <t>Table 6, 16-19, Not in College, Demog Traits (DID)-W</t>
  </si>
  <si>
    <t>Table 6, 16-19, Not in College, Demog Traits (DIDID)</t>
  </si>
  <si>
    <t>Table 6, 16-19, Not in College, Demog Traits, State FEs (DID)-B</t>
  </si>
  <si>
    <t>Table 6, 16-19, Not in College, Demog Traits, State FEs (DID)-W</t>
  </si>
  <si>
    <t>Table 6, 16-19, Not in College, Demog Traits, State FEs (DIDID)</t>
  </si>
  <si>
    <t>Table 6, 20-59, Not HS Grad, Demog Traits (DID)-B</t>
  </si>
  <si>
    <t>Table 6, 20-59, Not HS Grad, Demog Traits (DID)-W</t>
  </si>
  <si>
    <t>Table 6, 20-59, Not HS Grad, Demog Traits (DIDID)</t>
  </si>
  <si>
    <t>Table 6, 20-59, Not HS Grad, Demog Traits, State FEs (DID)-B</t>
  </si>
  <si>
    <t>Table 6, 20-59, Not HS Grad, Demog Traits, State FEs (DID)-W</t>
  </si>
  <si>
    <t>Table 6, 20-59, Not HS Grad, Demog Traits, State FEs (DIDID)</t>
  </si>
  <si>
    <t>Table 7, 16-19, Not in College,  (DIDID)</t>
  </si>
  <si>
    <t>Table 7, 20-59, Not HS Grad, (DIDID)</t>
  </si>
  <si>
    <t>Persky &amp; Baiman</t>
  </si>
  <si>
    <t>Do State Minimum Wage Laws Reduce Employment? Mixed Messages from Fast Food Outlets in Illinois and Indiana</t>
  </si>
  <si>
    <t>Table 1, gFTENS from Position Data: Eq 13</t>
  </si>
  <si>
    <t>Pvt Survey</t>
  </si>
  <si>
    <t>BiAnnual</t>
  </si>
  <si>
    <t>Table 1, gFTENSH from Hours Data: Eq 15</t>
  </si>
  <si>
    <t>Table 1, gFTENSH from Position Data limited to Hrs Sample: Eq 17</t>
  </si>
  <si>
    <t>Table 1, gFTENS from Position Data: Eq 21</t>
  </si>
  <si>
    <t>Table 1, gFTENSH from Hours Data: Eq 23</t>
  </si>
  <si>
    <t>Table 1, gFTENSH from Position Data limited to Hrs Sample: Eq 25</t>
  </si>
  <si>
    <t>Table 2, gFTENS from Position Data: Eq 40</t>
  </si>
  <si>
    <t>Table 2, gFTENSH from Hours Data: Eq 42</t>
  </si>
  <si>
    <t>Table 2, gFTENSH from Position Data limited to Hrs Sample: Eq 44</t>
  </si>
  <si>
    <t>Table 1, gFTENSH from Position Data limited to Hrs Sample with pay period dummies: Eq 19</t>
  </si>
  <si>
    <t>Table 1, gFTENSH from Position Data limited to Hrs Sample with pay period dummies: Eq 27</t>
  </si>
  <si>
    <t>Table 2, gFTENSH from Position Data limited to Hrs Sample with pay period dummies: Eq 46</t>
  </si>
  <si>
    <t>Table 3, gFTENS from Position Data: Eq 47</t>
  </si>
  <si>
    <t>Table 3, gFTENSH from Hours Data: Eq 48</t>
  </si>
  <si>
    <t>Table 3, gFTENSH from Position Data limited to Hrs Sample: Eq 49</t>
  </si>
  <si>
    <t>Table 3, gFTENSH from Position Data limited to Hrs Sample with pay period dummies: Eq 50</t>
  </si>
  <si>
    <t>Table 4, gFTENS from Position Data: Eq 52</t>
  </si>
  <si>
    <t>Table 4, gFTENSH from Hours Data: Eq 54</t>
  </si>
  <si>
    <t>Table 4, gFTENSH from Position Data limited to Hrs Sample: Eq 56</t>
  </si>
  <si>
    <t>Table 4, gFTENSH from Position Data limited to Hrs Sample with pay period dummies: Eq 58</t>
  </si>
  <si>
    <t>Does a Higher Minimum Wage Enhance the Effectiveness of The Earned Income Tax Credit?</t>
  </si>
  <si>
    <t>Neumark &amp; Wascher</t>
  </si>
  <si>
    <t>Single Women, 21-44</t>
  </si>
  <si>
    <t>Single Mothers, 21-44</t>
  </si>
  <si>
    <t>Single Women, 21-44, Black/Hisp</t>
  </si>
  <si>
    <t>Single Mother, 21-44, Black/Hisp</t>
  </si>
  <si>
    <t>Table 2a, col 4: MW</t>
  </si>
  <si>
    <t>Table 2a, col 5: MW</t>
  </si>
  <si>
    <t>Table 2a, col 6: MW</t>
  </si>
  <si>
    <t>Table 2a, col 4: MW + (MW x kids)</t>
  </si>
  <si>
    <t>Table 2a, col 5: MW + (MW x kids)</t>
  </si>
  <si>
    <t>Table 2a, col 6: MW + (MW x kids)</t>
  </si>
  <si>
    <t>Childless, 21-34</t>
  </si>
  <si>
    <t>Childless, 21-34, no more than HS</t>
  </si>
  <si>
    <t>Table 3a: col 4: MW</t>
  </si>
  <si>
    <t>Table 3a, col 5: MW</t>
  </si>
  <si>
    <t>Table 3a, col 6: MW</t>
  </si>
  <si>
    <t>Single Women, 21-44, Educ&lt;=HS</t>
  </si>
  <si>
    <t>Single Mothers, 21-44, Educ&lt;=HS</t>
  </si>
  <si>
    <t>Childless, 21-34, Educ&lt;=HS, Black or Hisp</t>
  </si>
  <si>
    <t>Childless, 21-34, Educ&lt;=HS, Black or Hisp, Male</t>
  </si>
  <si>
    <t>Demographic</t>
  </si>
  <si>
    <t>Industry</t>
  </si>
  <si>
    <t>FF Restaurants</t>
  </si>
  <si>
    <t>Fst Sample Year</t>
  </si>
  <si>
    <t>Published</t>
  </si>
  <si>
    <t>Clemens &amp; Wither</t>
  </si>
  <si>
    <t>Effect of Minimum Wages on Employment - a Factor model approach JULY</t>
  </si>
  <si>
    <t>Table 4 Col 1: All estimates identical to 2012 WP version by Hoffman &amp; Ke (except for 1 typo: see below)</t>
  </si>
  <si>
    <t>Table 5, DIDID -- Panel C (the typo: mistakenly negative in the WP)</t>
  </si>
  <si>
    <t>White, non-Hispanic Teens</t>
  </si>
  <si>
    <t>Black Teens</t>
  </si>
  <si>
    <t>Hispanic Teens</t>
  </si>
  <si>
    <t>Table 4: industry controls, Rural uncovered</t>
  </si>
  <si>
    <t>Table 4: industry controls, Rural covered</t>
  </si>
  <si>
    <t>Table 4: industry controls, Urban uncovered</t>
  </si>
  <si>
    <t>Table 4: industry controls, Urban covered</t>
  </si>
  <si>
    <t>Table 4: no industry controls, Rural covered</t>
  </si>
  <si>
    <t>Table 4: no industry controls, Urban uncovered</t>
  </si>
  <si>
    <t>Table 4: no industry controls, Urban covered</t>
  </si>
  <si>
    <t>Table 3: Urban covered, 1 Qtr</t>
  </si>
  <si>
    <t>Table 3: Urban uncovered, 1 Qtr</t>
  </si>
  <si>
    <t>Table 3: Rural covered, 1 Qtr</t>
  </si>
  <si>
    <t>Table 3: Rural uncovered, 1 Qtr</t>
  </si>
  <si>
    <t>Table 3: Urban covered, 4 Qtrs</t>
  </si>
  <si>
    <t>Table 3: Urban uncovered, 4 Qtrs</t>
  </si>
  <si>
    <t>Table 3: Rural covered, 4 Qtrs</t>
  </si>
  <si>
    <t>Table 3: Rural uncovered, 4 Qtrs</t>
  </si>
  <si>
    <t>Jobs (E&amp;D)</t>
  </si>
  <si>
    <t>Jobs (Accomodations)</t>
  </si>
  <si>
    <t>Employed</t>
  </si>
  <si>
    <t>Emp Share (SubMW Workers)</t>
  </si>
  <si>
    <t>Emp Growth Rate (SubMW Workers)</t>
  </si>
  <si>
    <t>Teens/YA</t>
  </si>
  <si>
    <t>YA</t>
  </si>
  <si>
    <t>FF vs FS</t>
  </si>
  <si>
    <t>FF</t>
  </si>
  <si>
    <t>FS</t>
  </si>
  <si>
    <t>Table 4: County Trends</t>
  </si>
  <si>
    <t>Table 4: Undistorted Data</t>
  </si>
  <si>
    <t>MINIMUM_WAGE_MEASURE</t>
  </si>
  <si>
    <t>Kaitz Index (Average Wage)</t>
  </si>
  <si>
    <t>Indus-Employment Wtd Mean of MW/AHE(i)</t>
  </si>
  <si>
    <t>MW/lagged mean predicted wage for subminimum wage workerscounty-industry</t>
  </si>
  <si>
    <t>Relative change in nominal MW</t>
  </si>
  <si>
    <t>Dummy Variable (DD)</t>
  </si>
  <si>
    <t>Full Sample (Table 7, Col. 1, Ln(FTE Emp))</t>
  </si>
  <si>
    <t>FF Only (Table 7, Col. 2, Ln(FTE Emp))</t>
  </si>
  <si>
    <t>Table-Service Only (Table 7, Col. 3, Ln(FTE Emp))</t>
  </si>
  <si>
    <t>S.F. Only (Table 7, Col. 4, Ln(FTE Emp))</t>
  </si>
  <si>
    <t>Unaffected Midsize Only (Table 7, Col. 5, Ln(FTE Emp))</t>
  </si>
  <si>
    <t>S.F. and Midsize Only (Table 7, Col. 6, Ln(FTE Emp))</t>
  </si>
  <si>
    <t>Low-Wage Only (Table 7, Col. 7, Ln(FTE Emp))</t>
  </si>
  <si>
    <t>Full Sample (Table 7, Col. 1, Ln(Emp))</t>
  </si>
  <si>
    <t>Table-Service Only (Table 7, Col. 3, Ln(Emp))</t>
  </si>
  <si>
    <t>S.F. Only (Table 7, Col. 4, Ln(Emp))</t>
  </si>
  <si>
    <t>Unaffected Midsize Only (Table 7, Col. 5, Ln(Emp))</t>
  </si>
  <si>
    <t>S.F. and Midsize Only (Table 7, Col. 6, Ln(Emp))</t>
  </si>
  <si>
    <t>Low-Wage Only (Table 7, Col. 7, Ln(Emp))</t>
  </si>
  <si>
    <t>FF Only (Table 7, Col. 2, Ln(Emp))</t>
  </si>
  <si>
    <t>Fraction Affected</t>
  </si>
  <si>
    <t>All Controls (Table 5, Employment)</t>
  </si>
  <si>
    <t>Alternative Control-Small S.F. (Table 5, Employment)</t>
  </si>
  <si>
    <t>Alternative Control-Midsize S.F. (Table 5, Employment)</t>
  </si>
  <si>
    <t>Alternative Control-Midsize East Bay (Table 5, Employment)</t>
  </si>
  <si>
    <t>All Controls (Inc. Business Closures) (Table 5, Employment)</t>
  </si>
  <si>
    <t>Alternative Control-Small S.F. (Inc. Business Closures) (Table 5, Employment)</t>
  </si>
  <si>
    <t>Alternative Control-Midsize East Bay (Inc. Business Closures) (Table 5, Employment)</t>
  </si>
  <si>
    <t>Alternative Control-Midsize East Bay (Inc. Business Closures) (Table 5, FTE Employment)</t>
  </si>
  <si>
    <t>All Controls (Table 5, FTE Employment)</t>
  </si>
  <si>
    <t>Alternative Control-Small S.F. (Table 5, FTE Employment)</t>
  </si>
  <si>
    <t>Alternative Control-Midsize S.F. (Table 5, FTE Employment)</t>
  </si>
  <si>
    <t>Alternative Control-Midsize East Bay (Table 5, FTE Employment)</t>
  </si>
  <si>
    <t>All Controls (Inc. Business Closures) (Table 5, FTE Employment)</t>
  </si>
  <si>
    <t>Alternative Control-Small S.F. (Inc. Business Closures) (Table 5, FTE Employment)</t>
  </si>
  <si>
    <t>Alternative Control-Midsize S.F. (Inc. Business Closures) (Table 5, FTE Employment)</t>
  </si>
  <si>
    <t>Dln(MW/CPI)</t>
  </si>
  <si>
    <t>MW/CPI-W</t>
  </si>
  <si>
    <t>MW/(Avg Wage for adults 20-54)</t>
  </si>
  <si>
    <t>MW + time dummy variables</t>
  </si>
  <si>
    <t>MW/CPI</t>
  </si>
  <si>
    <t>Gap = (New MW)/(Starting Wage) - 1</t>
  </si>
  <si>
    <t>(Lagged) MW/Median Wage</t>
  </si>
  <si>
    <t>Real MW (Deflator not indicated)</t>
  </si>
  <si>
    <t>Indicator for whether previously employed individual was bound by increase</t>
  </si>
  <si>
    <t>20-29 y.o.</t>
  </si>
  <si>
    <t>Table 2 (1,3) 16-19</t>
  </si>
  <si>
    <t>Table 2 (2,2) 20-24</t>
  </si>
  <si>
    <t>Table 2 (2,3) 20-24</t>
  </si>
  <si>
    <t>20-24 y.o.</t>
  </si>
  <si>
    <t>Table 3 (Sum of Column 2) 25-29</t>
  </si>
  <si>
    <t>Table 3 (Sum of Column 3) 25-29</t>
  </si>
  <si>
    <t>sic 525: hardware stores</t>
  </si>
  <si>
    <t>sic 531: department stores</t>
  </si>
  <si>
    <t>sic 533: variety stores</t>
  </si>
  <si>
    <t>sic 546: bakeries</t>
  </si>
  <si>
    <t>sic 553: Auto &amp; Home Supply Store</t>
  </si>
  <si>
    <t>sic 554: gas stations</t>
  </si>
  <si>
    <t>sic 580: eating &amp; drinking</t>
  </si>
  <si>
    <t>sic 560: apparel</t>
  </si>
  <si>
    <t>sic 590: misc retail</t>
  </si>
  <si>
    <t>SIC58</t>
  </si>
  <si>
    <t>SIC 58</t>
  </si>
  <si>
    <t>SIC 58-Full Svce</t>
  </si>
  <si>
    <t>SIC 58-FF</t>
  </si>
  <si>
    <t>in e worksheet</t>
  </si>
  <si>
    <t>CPS, GPEU</t>
  </si>
  <si>
    <t>Table 1 (Panel B, (1,1))</t>
  </si>
  <si>
    <t>Table 1 (Panel B, (1,2))</t>
  </si>
  <si>
    <t>Table 1 (Panel B, (1,3))</t>
  </si>
  <si>
    <t>Table 1 (Panel B, (1,4))</t>
  </si>
  <si>
    <t>Table 1 (Panel B, (1,5))</t>
  </si>
  <si>
    <t>Table 1 (Panel B, (1,6))</t>
  </si>
  <si>
    <t>Table 1 (Panel B, (2,1))</t>
  </si>
  <si>
    <t>Table 1 (Panel B, (2,2))</t>
  </si>
  <si>
    <t>Table 1 (Panel B, (2,3))</t>
  </si>
  <si>
    <t>Table 1 (Panel B, (2,4))</t>
  </si>
  <si>
    <t>Table 1 (Panel B, (2,5))</t>
  </si>
  <si>
    <t>Table 1 (Panel B, (2,6))</t>
  </si>
  <si>
    <t>Table 2 (Panel A, (1,1))</t>
  </si>
  <si>
    <t>Table 2 (Panel A, (1,2))</t>
  </si>
  <si>
    <t>Table 2 (Panel A, (1,3))</t>
  </si>
  <si>
    <t>Table 2 (Panel A, (1,4))</t>
  </si>
  <si>
    <t>Table 2 (Panel A, (1,5))</t>
  </si>
  <si>
    <t>Table 2 (Panel A, (1,6))</t>
  </si>
  <si>
    <t>Table 2 (Panel A, (2,1))</t>
  </si>
  <si>
    <t>Table 2 (Panel A, (2,2))</t>
  </si>
  <si>
    <t>Table 2 (Panel A, (2,3))</t>
  </si>
  <si>
    <t>Table 2 (Panel A, (2,4))</t>
  </si>
  <si>
    <t>Table 2 (Panel A, (2,5))</t>
  </si>
  <si>
    <t>Table 2 (Panel A, (2,6))</t>
  </si>
  <si>
    <t>Table 2 (Panel A, (3,7))</t>
  </si>
  <si>
    <t>Table 2 (Panel A, (3,8))</t>
  </si>
  <si>
    <t>Table 2 (Panel B, (1,1))</t>
  </si>
  <si>
    <t>Table 2 (Panel B, (1,2))</t>
  </si>
  <si>
    <t>Table 2 (Panel B, (1,3))</t>
  </si>
  <si>
    <t>Table 2 (Panel B, (1,4))</t>
  </si>
  <si>
    <t>Table 2 (Panel B, (1,5))</t>
  </si>
  <si>
    <t>Table 2 (Panel B, (1,6))</t>
  </si>
  <si>
    <t>Table 2 (Panel B, (2,1))</t>
  </si>
  <si>
    <t>Table 2 (Panel B, (2,2))</t>
  </si>
  <si>
    <t>Table 2 (Panel B, (2,3))</t>
  </si>
  <si>
    <t>Table 2 (Panel B, (2,4))</t>
  </si>
  <si>
    <t>Table 2 (Panel B, (2,5))</t>
  </si>
  <si>
    <t>Table 2 (Panel B, (2,6))</t>
  </si>
  <si>
    <t>Table 2 (Panel B, (3,7))</t>
  </si>
  <si>
    <t>Table 2 (Panel B, (3,8))</t>
  </si>
  <si>
    <t>Table 5 (Panel A, (1,1))</t>
  </si>
  <si>
    <t>Table 5 (Panel A, (1,2))</t>
  </si>
  <si>
    <t>Table 5 (Panel A, (1,3))</t>
  </si>
  <si>
    <t>Table 5 (Panel A, (1,4))</t>
  </si>
  <si>
    <t>Table 5 (Panel A, (1,5))</t>
  </si>
  <si>
    <t>Table 5 (Panel A, (1,6))</t>
  </si>
  <si>
    <t>Table 5 (Panel A, (1,7))</t>
  </si>
  <si>
    <t>Table 5 (Panel A, (1,8))</t>
  </si>
  <si>
    <t>Table 5 (Panel A, (2,1))</t>
  </si>
  <si>
    <t>Table 5 (Panel A, (2,2))</t>
  </si>
  <si>
    <t>Table 5 (Panel A, (2,3))</t>
  </si>
  <si>
    <t>Table 5 (Panel A, (2,4))</t>
  </si>
  <si>
    <t>Table 5 (Panel A, (2,5))</t>
  </si>
  <si>
    <t>Table 5 (Panel A, (2,6))</t>
  </si>
  <si>
    <t>Table 5 (Panel A, (2,7))</t>
  </si>
  <si>
    <t>Table 5 (Panel A, (2,8))</t>
  </si>
  <si>
    <t>Table 5 (Panel A, (3,1))</t>
  </si>
  <si>
    <t>Table 5 (Panel A, (3,2))</t>
  </si>
  <si>
    <t>Table 5 (Panel A, (3,3))</t>
  </si>
  <si>
    <t>Table 5 (Panel A, (3,4))</t>
  </si>
  <si>
    <t>Table 5 (Panel A, (3,5))</t>
  </si>
  <si>
    <t>Table 5 (Panel A, (3,6))</t>
  </si>
  <si>
    <t>Table 5 (Panel A, (3,7))</t>
  </si>
  <si>
    <t>Table 5 (Panel A, (3,8))</t>
  </si>
  <si>
    <t>Table 5 (Panel A, (4,1))</t>
  </si>
  <si>
    <t>Table 5 (Panel A, (4,2))</t>
  </si>
  <si>
    <t>Table 5 (Panel A, (4,3))</t>
  </si>
  <si>
    <t>Table 5 (Panel A, (4,4))</t>
  </si>
  <si>
    <t>Table 5 (Panel A, (4,5))</t>
  </si>
  <si>
    <t>Table 5 (Panel A, (4,6))</t>
  </si>
  <si>
    <t>Table 5 (Panel A, (4,7))</t>
  </si>
  <si>
    <t>Table 5 (Panel A, (4,8))</t>
  </si>
  <si>
    <t>Table 5 (Panel B, (1,1))</t>
  </si>
  <si>
    <t>Table 5 (Panel B, (1,2))</t>
  </si>
  <si>
    <t>Table 5 (Panel B, (1,3))</t>
  </si>
  <si>
    <t>Table 5 (Panel B, (1,4))</t>
  </si>
  <si>
    <t>Table 5 (Panel B, (1,5))</t>
  </si>
  <si>
    <t>Table 5 (Panel B, (1,6))</t>
  </si>
  <si>
    <t>Table 5 (Panel B, (1,7))</t>
  </si>
  <si>
    <t>Table 5 (Panel B, (1,8))</t>
  </si>
  <si>
    <t>Table 5 (Panel B, (2,1))</t>
  </si>
  <si>
    <t>Table 5 (Panel B, (2,2))</t>
  </si>
  <si>
    <t>Table 5 (Panel B, (2,3))</t>
  </si>
  <si>
    <t>Table 5 (Panel B, (2,4))</t>
  </si>
  <si>
    <t>Table 5 (Panel B, (2,5))</t>
  </si>
  <si>
    <t>Table 5 (Panel B, (2,6))</t>
  </si>
  <si>
    <t>Table 5 (Panel B, (2,7))</t>
  </si>
  <si>
    <t>Table 5 (Panel B, (2,8))</t>
  </si>
  <si>
    <t>Table 5 (Panel B, (3,1))</t>
  </si>
  <si>
    <t>Table 5 (Panel B, (3,2))</t>
  </si>
  <si>
    <t>Table 5 (Panel B, (3,3))</t>
  </si>
  <si>
    <t>Table 5 (Panel B, (3,4))</t>
  </si>
  <si>
    <t>Table 5 (Panel B, (3,5))</t>
  </si>
  <si>
    <t>Table 5 (Panel B, (3,6))</t>
  </si>
  <si>
    <t>Table 5 (Panel B, (3,7))</t>
  </si>
  <si>
    <t>Table 5 (Panel B, (3,8))</t>
  </si>
  <si>
    <t>Table 5 (Panel B, (4,1))</t>
  </si>
  <si>
    <t>Table 5 (Panel B, (4,2))</t>
  </si>
  <si>
    <t>Table 5 (Panel B, (4,3))</t>
  </si>
  <si>
    <t>Table 5 (Panel B, (4,4))</t>
  </si>
  <si>
    <t>Table 5 (Panel B, (4,5))</t>
  </si>
  <si>
    <t>Table 5 (Panel B, (4,6))</t>
  </si>
  <si>
    <t>Table 5 (Panel B, (4,7))</t>
  </si>
  <si>
    <t>Table 5 (Panel B, (4,8))</t>
  </si>
  <si>
    <t>Table 10 (Panel A, (2,1))</t>
  </si>
  <si>
    <t>Table 10 (Panel A, (2,2))</t>
  </si>
  <si>
    <t>Table 10 (Panel A, (2,3))</t>
  </si>
  <si>
    <t xml:space="preserve"> More on Recent Evidence on the Effects of Minimum Wages in the United States </t>
  </si>
  <si>
    <t>Table 4 (2,1)</t>
  </si>
  <si>
    <t>Table 4 (3,1)</t>
  </si>
  <si>
    <t>Table 4 (4,1)</t>
  </si>
  <si>
    <t>Table 4 (4,3)</t>
  </si>
  <si>
    <t>Table 5 (1,4)</t>
  </si>
  <si>
    <t>Table 5 (1,5)</t>
  </si>
  <si>
    <t>Table 5 (1,6)</t>
  </si>
  <si>
    <t>Effects of the Minimum Wage on Employment Dynamics</t>
  </si>
  <si>
    <t>Table 4 (5,1)</t>
  </si>
  <si>
    <t>Table 4 (5,2)</t>
  </si>
  <si>
    <t>Table 4 (5,3)</t>
  </si>
  <si>
    <t>Table 4 (5,4)</t>
  </si>
  <si>
    <t>Table 4 (5,5)</t>
  </si>
  <si>
    <t>Table 4 (5,6)</t>
  </si>
  <si>
    <t>Table 4 (5,7)</t>
  </si>
  <si>
    <t>Private Sector</t>
  </si>
  <si>
    <t>Table A2 (Sum, column 3)</t>
  </si>
  <si>
    <t>Table A3 (Sum, column 3)</t>
  </si>
  <si>
    <t>Table A4 (Sum, column 3)</t>
  </si>
  <si>
    <t>Table A5 (Sum, column 3)</t>
  </si>
  <si>
    <t>Replication</t>
  </si>
  <si>
    <t>Gittings &amp; Schmutte</t>
  </si>
  <si>
    <t>Getting Handcuffs on an Octopus: Minimum Wages, Employment, and Turnover WP</t>
  </si>
  <si>
    <t>Effective MW</t>
  </si>
  <si>
    <t>Table 4 (Employment)</t>
  </si>
  <si>
    <t>Table A6, Panel A (Sum, Column 2)</t>
  </si>
  <si>
    <t>Table A6, Panel A (Sum, Column 3)</t>
  </si>
  <si>
    <t>Table A6, Panel A (Sum, Column 4)</t>
  </si>
  <si>
    <t>Table A6, Panel A (Sum, Column 5)</t>
  </si>
  <si>
    <t>Table A6, Panel A (Sum, Column 6)</t>
  </si>
  <si>
    <t>Table A6, Panel A (Sum, Column 7)</t>
  </si>
  <si>
    <t>Table A6, Panel B (Sum, Column 3)</t>
  </si>
  <si>
    <t>Table A6, Panel B (Sum, Column 4)</t>
  </si>
  <si>
    <t>Table A6, Panel B (Sum, Column 5)</t>
  </si>
  <si>
    <t>Table A6, Panel B (Sum, Column 6)</t>
  </si>
  <si>
    <t>Table A6, Panel B (Sum, Column 7)</t>
  </si>
  <si>
    <t>Table A6, Panel B (Sum, Column 2)</t>
  </si>
  <si>
    <t>Table 5 (2,2) - No State Cycles</t>
  </si>
  <si>
    <t>Table 5 (3,2) - No Cycles/Rec.</t>
  </si>
  <si>
    <t>Table 5 (4,2) - No Cyc/Rec/RegxP</t>
  </si>
  <si>
    <t>Table 5 (5,2) - Saturated</t>
  </si>
  <si>
    <t>Table 5 (6,2) - Lagged MW</t>
  </si>
  <si>
    <t>Table 5 (7,2) - County-Level</t>
  </si>
  <si>
    <t>Table 5 (8,2) - Country 2-stage</t>
  </si>
  <si>
    <t>Table 5 (9,2) - Benchmark-2000+</t>
  </si>
  <si>
    <t>Impact of the Minimum Wage on Youth Labor Markets</t>
  </si>
  <si>
    <t>Liu, Hyclak, &amp; Regmi</t>
  </si>
  <si>
    <t>Table 2, Panel A, col 1</t>
  </si>
  <si>
    <t>Table 2, Panel A, col 3</t>
  </si>
  <si>
    <t>Table 2, Panel A, col 5</t>
  </si>
  <si>
    <t>Table 2, Panel B, col 1</t>
  </si>
  <si>
    <t>Table 2, Panel B, col 3</t>
  </si>
  <si>
    <t>Table 2, Panel B, col 5</t>
  </si>
  <si>
    <t>19-21 y.o.</t>
  </si>
  <si>
    <t>22-24 y.o.</t>
  </si>
  <si>
    <t>Table 5, Panel A, col 1</t>
  </si>
  <si>
    <t>Table 5, Panel B, col 1</t>
  </si>
  <si>
    <t>Table 5, Panel C, col 1</t>
  </si>
  <si>
    <t>Table A1, Panel A, col 1</t>
  </si>
  <si>
    <t>Table A1, Panel B, col 1</t>
  </si>
  <si>
    <t>Table A1, Panel C, col 1</t>
  </si>
  <si>
    <t>Teens, 14-18 y.o</t>
  </si>
  <si>
    <t>Synthetic Control Estimation Beyond Case Studies - Does the Minimum Wage Reduce Employment</t>
  </si>
  <si>
    <t>Powell</t>
  </si>
  <si>
    <t>Table 3, Column 5</t>
  </si>
  <si>
    <t>Table 3, Column 6</t>
  </si>
  <si>
    <t>Teens (16-19)</t>
  </si>
  <si>
    <t>THE ESTIMATE</t>
  </si>
  <si>
    <t>Table 8, Spec 1 (Canonical: 1997-2005)</t>
  </si>
  <si>
    <t>Table 8, Spec 2 (Division-specific time controls: 1997-2005)</t>
  </si>
  <si>
    <t>Table 8, Spec 3 (State specific time trends: 1997-2005)</t>
  </si>
  <si>
    <t>Table 8, Spec 4 (Both sets of time controls: 1997-2005)</t>
  </si>
  <si>
    <t>Table 3, Spec 1 (Canonical: 1990-2009)</t>
  </si>
  <si>
    <t>Table 3, Spec 2 (Division-specific time controls: 1990-2009)</t>
  </si>
  <si>
    <t>Table 3, Spec 3 (State specific time trends: 1990-2009)</t>
  </si>
  <si>
    <t>Table 3, Spec 4 (Both sets of time controls: 1990-2009)</t>
  </si>
  <si>
    <t>Table 3a, col 4: MW + (MW x low skill)</t>
  </si>
  <si>
    <t>Table 7: Mean &amp; SE calculated from distribution in Tbl 6</t>
  </si>
  <si>
    <t>Type of Survey</t>
  </si>
  <si>
    <t>Household</t>
  </si>
  <si>
    <t>Establishment</t>
  </si>
  <si>
    <t>Mix</t>
  </si>
  <si>
    <t>BDS</t>
  </si>
  <si>
    <t>Retail Not58</t>
  </si>
  <si>
    <t>NAICS 44512: Convenience Stores,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</si>
</sst>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49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64" fontId="1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3" fontId="1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/>
    <xf numFmtId="0" fontId="0" fillId="0" borderId="0" xfId="0" applyNumberFormat="1"/>
    <xf numFmtId="0" fontId="0" fillId="0" borderId="0" xfId="0" applyFont="1" applyAlignment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NumberFormat="1" applyAlignment="1">
      <alignment horizontal="right"/>
    </xf>
    <xf numFmtId="0" fontId="1" fillId="2" borderId="0" xfId="0" applyNumberFormat="1" applyFont="1" applyFill="1" applyAlignment="1">
      <alignment horizontal="center" wrapText="1"/>
    </xf>
    <xf numFmtId="0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AK829"/>
  <sheetViews>
    <sheetView tabSelected="1"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4" sqref="A4"/>
    </sheetView>
  </sheetViews>
  <sheetFormatPr defaultColWidth="9.7109375" defaultRowHeight="15" x14ac:dyDescent="0.25"/>
  <cols>
    <col min="1" max="1" width="38.42578125" style="18" customWidth="1"/>
    <col min="2" max="2" width="28.7109375" style="18" customWidth="1"/>
    <col min="3" max="3" width="5.42578125" customWidth="1"/>
    <col min="4" max="4" width="31.7109375" customWidth="1"/>
    <col min="5" max="5" width="66.7109375" customWidth="1"/>
    <col min="6" max="6" width="9.28515625" style="22" customWidth="1"/>
    <col min="7" max="7" width="7.28515625" style="7" customWidth="1"/>
    <col min="8" max="8" width="9" style="5" customWidth="1"/>
    <col min="9" max="9" width="6.7109375" style="5" customWidth="1"/>
    <col min="10" max="10" width="60.42578125" style="18" customWidth="1"/>
    <col min="11" max="11" width="17.28515625" style="19" bestFit="1" customWidth="1"/>
    <col min="12" max="12" width="10.42578125" style="4" bestFit="1" customWidth="1"/>
    <col min="13" max="13" width="11.7109375" style="7" customWidth="1"/>
    <col min="14" max="14" width="14.28515625" style="7" customWidth="1"/>
    <col min="15" max="15" width="9.42578125" style="7" customWidth="1"/>
    <col min="16" max="16" width="6.85546875" customWidth="1"/>
    <col min="17" max="17" width="9.7109375" customWidth="1"/>
    <col min="18" max="18" width="12.42578125" customWidth="1"/>
    <col min="19" max="19" width="11.85546875" customWidth="1"/>
    <col min="20" max="20" width="7.7109375" customWidth="1"/>
    <col min="21" max="22" width="5.7109375" customWidth="1"/>
    <col min="23" max="23" width="5.28515625" customWidth="1"/>
    <col min="24" max="24" width="4.7109375" customWidth="1"/>
    <col min="25" max="25" width="6.28515625" customWidth="1"/>
    <col min="26" max="26" width="9" bestFit="1" customWidth="1"/>
    <col min="27" max="27" width="9.7109375" customWidth="1"/>
    <col min="28" max="28" width="11.28515625" bestFit="1" customWidth="1"/>
    <col min="29" max="29" width="5.7109375" customWidth="1"/>
    <col min="30" max="30" width="15.42578125" bestFit="1" customWidth="1"/>
    <col min="31" max="31" width="4.7109375" bestFit="1" customWidth="1"/>
    <col min="32" max="32" width="10.7109375" bestFit="1" customWidth="1"/>
    <col min="33" max="33" width="3.7109375" bestFit="1" customWidth="1"/>
    <col min="34" max="34" width="8.85546875" bestFit="1" customWidth="1"/>
    <col min="35" max="35" width="4" bestFit="1" customWidth="1"/>
    <col min="36" max="36" width="6.28515625" bestFit="1" customWidth="1"/>
  </cols>
  <sheetData>
    <row r="1" spans="1:37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571</v>
      </c>
      <c r="F1" s="30" t="s">
        <v>813</v>
      </c>
      <c r="G1" s="2" t="s">
        <v>766</v>
      </c>
      <c r="H1" s="11" t="s">
        <v>4</v>
      </c>
      <c r="I1" s="11" t="s">
        <v>5</v>
      </c>
      <c r="J1" s="1" t="s">
        <v>6</v>
      </c>
      <c r="K1" s="15" t="s">
        <v>7</v>
      </c>
      <c r="L1" s="13" t="s">
        <v>8</v>
      </c>
      <c r="M1" s="6" t="s">
        <v>249</v>
      </c>
      <c r="N1" s="6" t="s">
        <v>824</v>
      </c>
      <c r="O1" s="2" t="s">
        <v>248</v>
      </c>
      <c r="P1" s="6" t="s">
        <v>535</v>
      </c>
      <c r="Q1" s="6" t="s">
        <v>246</v>
      </c>
      <c r="R1" s="6" t="s">
        <v>254</v>
      </c>
      <c r="S1" s="2" t="s">
        <v>532</v>
      </c>
      <c r="T1" s="2" t="s">
        <v>533</v>
      </c>
      <c r="U1" s="2" t="s">
        <v>9</v>
      </c>
      <c r="V1" s="6" t="s">
        <v>564</v>
      </c>
      <c r="W1" s="2" t="s">
        <v>632</v>
      </c>
      <c r="X1" s="6" t="s">
        <v>566</v>
      </c>
      <c r="Y1" s="6" t="s">
        <v>829</v>
      </c>
      <c r="Z1" s="2" t="s">
        <v>245</v>
      </c>
      <c r="AA1" s="2" t="s">
        <v>10</v>
      </c>
      <c r="AB1" s="2" t="s">
        <v>11</v>
      </c>
      <c r="AC1" s="2" t="s">
        <v>12</v>
      </c>
      <c r="AD1" s="2" t="s">
        <v>13</v>
      </c>
      <c r="AE1" s="2" t="s">
        <v>14</v>
      </c>
      <c r="AF1" s="2" t="s">
        <v>15</v>
      </c>
      <c r="AG1" s="2" t="s">
        <v>16</v>
      </c>
      <c r="AH1" s="2" t="s">
        <v>536</v>
      </c>
      <c r="AI1" s="2" t="s">
        <v>17</v>
      </c>
      <c r="AJ1" s="2" t="s">
        <v>18</v>
      </c>
      <c r="AK1" s="6" t="s">
        <v>636</v>
      </c>
    </row>
    <row r="2" spans="1:37" x14ac:dyDescent="0.25">
      <c r="A2" s="17" t="s">
        <v>129</v>
      </c>
      <c r="B2" s="17" t="s">
        <v>130</v>
      </c>
      <c r="C2">
        <v>2002</v>
      </c>
      <c r="D2" s="3" t="s">
        <v>159</v>
      </c>
      <c r="E2" s="3" t="s">
        <v>572</v>
      </c>
      <c r="F2" s="29">
        <v>0</v>
      </c>
      <c r="G2" s="24">
        <v>0</v>
      </c>
      <c r="H2" s="5">
        <v>-0.10100000000000001</v>
      </c>
      <c r="I2" s="5">
        <v>5.0999999999999997E-2</v>
      </c>
      <c r="J2" s="17" t="s">
        <v>131</v>
      </c>
      <c r="K2" s="20" t="s">
        <v>60</v>
      </c>
      <c r="L2" s="4">
        <v>103</v>
      </c>
      <c r="M2" s="7" t="s">
        <v>252</v>
      </c>
      <c r="N2" s="7" t="s">
        <v>825</v>
      </c>
      <c r="O2" s="7" t="s">
        <v>356</v>
      </c>
      <c r="P2">
        <v>1954</v>
      </c>
      <c r="Q2">
        <v>1979</v>
      </c>
      <c r="R2" t="s">
        <v>247</v>
      </c>
      <c r="S2">
        <v>1</v>
      </c>
      <c r="T2">
        <v>0</v>
      </c>
      <c r="U2">
        <v>1</v>
      </c>
      <c r="V2" t="s">
        <v>60</v>
      </c>
      <c r="W2">
        <v>0</v>
      </c>
      <c r="Z2">
        <f>1-AA2</f>
        <v>0</v>
      </c>
      <c r="AA2">
        <v>1</v>
      </c>
      <c r="AB2">
        <v>1</v>
      </c>
      <c r="AC2">
        <v>0</v>
      </c>
      <c r="AD2">
        <v>0</v>
      </c>
      <c r="AE2">
        <v>0</v>
      </c>
      <c r="AF2">
        <v>0</v>
      </c>
      <c r="AG2">
        <v>1</v>
      </c>
      <c r="AH2">
        <v>1</v>
      </c>
      <c r="AI2">
        <v>2</v>
      </c>
      <c r="AJ2">
        <v>3</v>
      </c>
      <c r="AK2" t="b">
        <v>1</v>
      </c>
    </row>
    <row r="3" spans="1:37" x14ac:dyDescent="0.25">
      <c r="A3" s="17" t="s">
        <v>129</v>
      </c>
      <c r="B3" s="17" t="s">
        <v>130</v>
      </c>
      <c r="C3">
        <v>2002</v>
      </c>
      <c r="D3" s="3" t="s">
        <v>159</v>
      </c>
      <c r="E3" s="3" t="s">
        <v>572</v>
      </c>
      <c r="F3" s="29">
        <v>0</v>
      </c>
      <c r="G3" s="24">
        <v>0</v>
      </c>
      <c r="H3" s="5">
        <v>-9.9500000000000005E-2</v>
      </c>
      <c r="I3" s="5">
        <v>4.4999999999999998E-2</v>
      </c>
      <c r="J3" s="17" t="s">
        <v>132</v>
      </c>
      <c r="K3" s="20" t="s">
        <v>60</v>
      </c>
      <c r="L3" s="4">
        <v>143</v>
      </c>
      <c r="M3" s="7" t="s">
        <v>252</v>
      </c>
      <c r="N3" s="7" t="s">
        <v>825</v>
      </c>
      <c r="O3" s="7" t="s">
        <v>356</v>
      </c>
      <c r="P3">
        <v>1954</v>
      </c>
      <c r="Q3">
        <v>1989</v>
      </c>
      <c r="R3" t="s">
        <v>247</v>
      </c>
      <c r="S3">
        <v>1</v>
      </c>
      <c r="T3">
        <v>0</v>
      </c>
      <c r="U3">
        <v>1</v>
      </c>
      <c r="V3" t="s">
        <v>60</v>
      </c>
      <c r="W3">
        <v>0</v>
      </c>
      <c r="Z3">
        <f>1-AA3</f>
        <v>0</v>
      </c>
      <c r="AA3">
        <v>1</v>
      </c>
      <c r="AB3">
        <v>1</v>
      </c>
      <c r="AC3">
        <v>0</v>
      </c>
      <c r="AD3">
        <v>0</v>
      </c>
      <c r="AE3">
        <v>0</v>
      </c>
      <c r="AF3">
        <v>0</v>
      </c>
      <c r="AG3">
        <v>1</v>
      </c>
      <c r="AH3">
        <v>1</v>
      </c>
      <c r="AI3">
        <v>2</v>
      </c>
      <c r="AJ3">
        <v>3</v>
      </c>
      <c r="AK3" t="b">
        <v>1</v>
      </c>
    </row>
    <row r="4" spans="1:37" x14ac:dyDescent="0.25">
      <c r="A4" s="17" t="s">
        <v>129</v>
      </c>
      <c r="B4" s="17" t="s">
        <v>130</v>
      </c>
      <c r="C4">
        <v>2002</v>
      </c>
      <c r="D4" s="3" t="s">
        <v>159</v>
      </c>
      <c r="E4" s="3" t="s">
        <v>572</v>
      </c>
      <c r="F4" s="29">
        <v>0</v>
      </c>
      <c r="G4" s="24">
        <v>0</v>
      </c>
      <c r="H4" s="5">
        <v>-0.12</v>
      </c>
      <c r="I4" s="5">
        <v>0.04</v>
      </c>
      <c r="J4" s="17" t="s">
        <v>133</v>
      </c>
      <c r="K4" s="20" t="s">
        <v>60</v>
      </c>
      <c r="L4" s="4">
        <v>159</v>
      </c>
      <c r="M4" s="7" t="s">
        <v>252</v>
      </c>
      <c r="N4" s="7" t="s">
        <v>825</v>
      </c>
      <c r="O4" s="7" t="s">
        <v>356</v>
      </c>
      <c r="P4">
        <v>1954</v>
      </c>
      <c r="Q4">
        <v>1993</v>
      </c>
      <c r="R4" t="s">
        <v>247</v>
      </c>
      <c r="S4">
        <v>1</v>
      </c>
      <c r="T4">
        <v>0</v>
      </c>
      <c r="U4">
        <v>1</v>
      </c>
      <c r="V4" t="s">
        <v>60</v>
      </c>
      <c r="W4">
        <v>0</v>
      </c>
      <c r="Z4">
        <f>1-AA4</f>
        <v>0</v>
      </c>
      <c r="AA4">
        <v>1</v>
      </c>
      <c r="AB4">
        <v>1</v>
      </c>
      <c r="AC4">
        <v>0</v>
      </c>
      <c r="AD4">
        <v>0</v>
      </c>
      <c r="AE4">
        <v>0</v>
      </c>
      <c r="AF4">
        <v>0</v>
      </c>
      <c r="AG4">
        <v>1</v>
      </c>
      <c r="AH4">
        <v>1</v>
      </c>
      <c r="AI4">
        <v>2</v>
      </c>
      <c r="AJ4">
        <v>3</v>
      </c>
      <c r="AK4" t="b">
        <v>1</v>
      </c>
    </row>
    <row r="5" spans="1:37" x14ac:dyDescent="0.25">
      <c r="A5" s="17" t="s">
        <v>129</v>
      </c>
      <c r="B5" s="17" t="s">
        <v>130</v>
      </c>
      <c r="C5">
        <v>2002</v>
      </c>
      <c r="D5" s="3" t="s">
        <v>159</v>
      </c>
      <c r="E5" s="3" t="s">
        <v>572</v>
      </c>
      <c r="F5" s="22">
        <v>1</v>
      </c>
      <c r="G5" s="24">
        <v>0</v>
      </c>
      <c r="H5" s="5">
        <v>-0.11</v>
      </c>
      <c r="I5" s="5">
        <v>3.6999999999999998E-2</v>
      </c>
      <c r="J5" s="17" t="s">
        <v>134</v>
      </c>
      <c r="K5" s="20" t="s">
        <v>60</v>
      </c>
      <c r="L5" s="4">
        <v>181</v>
      </c>
      <c r="M5" s="7" t="s">
        <v>252</v>
      </c>
      <c r="N5" s="7" t="s">
        <v>825</v>
      </c>
      <c r="O5" s="7" t="s">
        <v>356</v>
      </c>
      <c r="P5">
        <v>1954</v>
      </c>
      <c r="Q5">
        <v>1999</v>
      </c>
      <c r="R5" t="s">
        <v>247</v>
      </c>
      <c r="S5">
        <v>1</v>
      </c>
      <c r="T5">
        <v>0</v>
      </c>
      <c r="U5">
        <v>1</v>
      </c>
      <c r="V5" t="s">
        <v>60</v>
      </c>
      <c r="W5">
        <v>0</v>
      </c>
      <c r="Z5">
        <f>1-AA5</f>
        <v>0</v>
      </c>
      <c r="AA5">
        <v>1</v>
      </c>
      <c r="AB5">
        <v>1</v>
      </c>
      <c r="AC5">
        <v>0</v>
      </c>
      <c r="AD5">
        <v>0</v>
      </c>
      <c r="AE5">
        <v>0</v>
      </c>
      <c r="AF5">
        <v>0</v>
      </c>
      <c r="AG5">
        <v>1</v>
      </c>
      <c r="AH5">
        <v>1</v>
      </c>
      <c r="AI5">
        <v>2</v>
      </c>
      <c r="AJ5">
        <v>3</v>
      </c>
      <c r="AK5" t="b">
        <v>1</v>
      </c>
    </row>
    <row r="6" spans="1:37" x14ac:dyDescent="0.25">
      <c r="A6" s="17" t="s">
        <v>146</v>
      </c>
      <c r="B6" s="17" t="s">
        <v>147</v>
      </c>
      <c r="C6">
        <v>2002</v>
      </c>
      <c r="D6" s="3" t="s">
        <v>159</v>
      </c>
      <c r="E6" s="3" t="s">
        <v>573</v>
      </c>
      <c r="F6" s="29">
        <v>0</v>
      </c>
      <c r="G6" s="24">
        <v>0</v>
      </c>
      <c r="H6" s="5">
        <v>-0.1</v>
      </c>
      <c r="I6" s="5">
        <v>5.3999999999999999E-2</v>
      </c>
      <c r="J6" s="17" t="s">
        <v>148</v>
      </c>
      <c r="K6" s="20" t="s">
        <v>149</v>
      </c>
      <c r="L6" s="4">
        <v>55</v>
      </c>
      <c r="M6" s="7" t="s">
        <v>440</v>
      </c>
      <c r="N6" s="7" t="s">
        <v>827</v>
      </c>
      <c r="O6" s="7" t="s">
        <v>328</v>
      </c>
      <c r="P6">
        <v>1988</v>
      </c>
      <c r="Q6">
        <v>1995</v>
      </c>
      <c r="R6" t="s">
        <v>256</v>
      </c>
      <c r="S6">
        <v>0</v>
      </c>
      <c r="T6">
        <v>0</v>
      </c>
      <c r="U6">
        <v>0</v>
      </c>
      <c r="W6">
        <v>0</v>
      </c>
      <c r="Z6">
        <v>0</v>
      </c>
      <c r="AA6">
        <v>1</v>
      </c>
      <c r="AB6">
        <v>1</v>
      </c>
      <c r="AC6">
        <v>0</v>
      </c>
      <c r="AD6">
        <v>0</v>
      </c>
      <c r="AE6">
        <v>0</v>
      </c>
      <c r="AF6">
        <v>0</v>
      </c>
      <c r="AG6">
        <v>1</v>
      </c>
      <c r="AH6">
        <v>1</v>
      </c>
      <c r="AI6">
        <v>3</v>
      </c>
      <c r="AJ6">
        <v>6</v>
      </c>
      <c r="AK6" t="b">
        <v>1</v>
      </c>
    </row>
    <row r="7" spans="1:37" x14ac:dyDescent="0.25">
      <c r="A7" s="17" t="s">
        <v>146</v>
      </c>
      <c r="B7" s="17" t="s">
        <v>147</v>
      </c>
      <c r="C7">
        <v>2002</v>
      </c>
      <c r="D7" s="3" t="s">
        <v>159</v>
      </c>
      <c r="E7" s="3" t="s">
        <v>573</v>
      </c>
      <c r="F7" s="29">
        <v>1</v>
      </c>
      <c r="G7" s="24">
        <v>0</v>
      </c>
      <c r="H7" s="5">
        <v>-0.105</v>
      </c>
      <c r="I7" s="5">
        <v>5.3999999999999999E-2</v>
      </c>
      <c r="J7" s="17" t="s">
        <v>150</v>
      </c>
      <c r="K7" s="20" t="s">
        <v>149</v>
      </c>
      <c r="L7" s="4">
        <v>55</v>
      </c>
      <c r="M7" s="7" t="s">
        <v>440</v>
      </c>
      <c r="N7" s="7" t="s">
        <v>827</v>
      </c>
      <c r="O7" s="7" t="s">
        <v>328</v>
      </c>
      <c r="P7">
        <v>1988</v>
      </c>
      <c r="Q7">
        <v>1995</v>
      </c>
      <c r="R7" t="s">
        <v>256</v>
      </c>
      <c r="S7">
        <v>0</v>
      </c>
      <c r="T7">
        <v>0</v>
      </c>
      <c r="U7">
        <v>0</v>
      </c>
      <c r="W7">
        <v>0</v>
      </c>
      <c r="Z7">
        <v>0</v>
      </c>
      <c r="AA7">
        <v>1</v>
      </c>
      <c r="AB7">
        <v>1</v>
      </c>
      <c r="AC7">
        <v>0</v>
      </c>
      <c r="AD7">
        <v>0</v>
      </c>
      <c r="AE7">
        <v>0</v>
      </c>
      <c r="AF7">
        <v>0</v>
      </c>
      <c r="AG7">
        <v>1</v>
      </c>
      <c r="AH7">
        <v>1</v>
      </c>
      <c r="AI7">
        <v>3</v>
      </c>
      <c r="AJ7">
        <v>6</v>
      </c>
      <c r="AK7" t="b">
        <v>1</v>
      </c>
    </row>
    <row r="8" spans="1:37" x14ac:dyDescent="0.25">
      <c r="A8" s="17" t="s">
        <v>146</v>
      </c>
      <c r="B8" s="17" t="s">
        <v>147</v>
      </c>
      <c r="C8">
        <v>2002</v>
      </c>
      <c r="D8" s="3" t="s">
        <v>159</v>
      </c>
      <c r="E8" s="3" t="s">
        <v>573</v>
      </c>
      <c r="F8" s="29">
        <v>0</v>
      </c>
      <c r="G8" s="24">
        <v>0</v>
      </c>
      <c r="H8" s="5">
        <v>-8.5999999999999993E-2</v>
      </c>
      <c r="I8" s="5">
        <v>0.14799999999999999</v>
      </c>
      <c r="J8" s="17" t="s">
        <v>151</v>
      </c>
      <c r="K8" s="20" t="s">
        <v>149</v>
      </c>
      <c r="L8" s="4">
        <v>55</v>
      </c>
      <c r="M8" s="7" t="s">
        <v>440</v>
      </c>
      <c r="N8" s="7" t="s">
        <v>827</v>
      </c>
      <c r="O8" s="7" t="s">
        <v>328</v>
      </c>
      <c r="P8">
        <v>1988</v>
      </c>
      <c r="Q8">
        <v>1995</v>
      </c>
      <c r="R8" t="s">
        <v>256</v>
      </c>
      <c r="S8">
        <v>0</v>
      </c>
      <c r="T8">
        <v>0</v>
      </c>
      <c r="U8">
        <v>0</v>
      </c>
      <c r="W8">
        <v>0</v>
      </c>
      <c r="Z8">
        <v>0</v>
      </c>
      <c r="AA8">
        <v>1</v>
      </c>
      <c r="AB8">
        <v>1</v>
      </c>
      <c r="AC8">
        <v>0</v>
      </c>
      <c r="AD8">
        <v>0</v>
      </c>
      <c r="AE8">
        <v>0</v>
      </c>
      <c r="AF8">
        <v>0</v>
      </c>
      <c r="AG8">
        <v>1</v>
      </c>
      <c r="AH8">
        <v>1</v>
      </c>
      <c r="AI8">
        <v>3</v>
      </c>
      <c r="AJ8">
        <v>6</v>
      </c>
      <c r="AK8" t="b">
        <v>1</v>
      </c>
    </row>
    <row r="9" spans="1:37" x14ac:dyDescent="0.25">
      <c r="A9" s="17" t="s">
        <v>146</v>
      </c>
      <c r="B9" s="17" t="s">
        <v>147</v>
      </c>
      <c r="C9">
        <v>2002</v>
      </c>
      <c r="D9" s="3" t="s">
        <v>159</v>
      </c>
      <c r="E9" s="3" t="s">
        <v>573</v>
      </c>
      <c r="F9" s="29">
        <v>0</v>
      </c>
      <c r="G9" s="24">
        <v>0</v>
      </c>
      <c r="H9" s="5">
        <v>-0.33300000000000002</v>
      </c>
      <c r="I9" s="5">
        <v>0.25800000000000001</v>
      </c>
      <c r="J9" s="17" t="s">
        <v>152</v>
      </c>
      <c r="K9" s="20" t="s">
        <v>149</v>
      </c>
      <c r="L9" s="4">
        <v>55</v>
      </c>
      <c r="M9" s="7" t="s">
        <v>440</v>
      </c>
      <c r="N9" s="7" t="s">
        <v>827</v>
      </c>
      <c r="O9" s="7" t="s">
        <v>328</v>
      </c>
      <c r="P9">
        <v>1988</v>
      </c>
      <c r="Q9">
        <v>1995</v>
      </c>
      <c r="R9" t="s">
        <v>256</v>
      </c>
      <c r="S9">
        <v>0</v>
      </c>
      <c r="T9">
        <v>0</v>
      </c>
      <c r="U9">
        <v>0</v>
      </c>
      <c r="W9">
        <v>0</v>
      </c>
      <c r="Z9">
        <v>0</v>
      </c>
      <c r="AA9">
        <v>1</v>
      </c>
      <c r="AB9">
        <v>1</v>
      </c>
      <c r="AC9">
        <v>0</v>
      </c>
      <c r="AD9">
        <v>0</v>
      </c>
      <c r="AE9">
        <v>0</v>
      </c>
      <c r="AF9">
        <v>0</v>
      </c>
      <c r="AG9">
        <v>1</v>
      </c>
      <c r="AH9">
        <v>1</v>
      </c>
      <c r="AI9">
        <v>3</v>
      </c>
      <c r="AJ9">
        <v>6</v>
      </c>
      <c r="AK9" t="b">
        <v>1</v>
      </c>
    </row>
    <row r="10" spans="1:37" x14ac:dyDescent="0.25">
      <c r="A10" s="17" t="s">
        <v>146</v>
      </c>
      <c r="B10" s="17" t="s">
        <v>147</v>
      </c>
      <c r="C10">
        <v>2002</v>
      </c>
      <c r="D10" s="3" t="s">
        <v>159</v>
      </c>
      <c r="E10" s="3" t="s">
        <v>573</v>
      </c>
      <c r="F10" s="29">
        <v>0</v>
      </c>
      <c r="G10" s="24">
        <v>0</v>
      </c>
      <c r="H10" s="5">
        <v>-0.112</v>
      </c>
      <c r="I10" s="5">
        <v>9.4E-2</v>
      </c>
      <c r="J10" s="17" t="s">
        <v>153</v>
      </c>
      <c r="K10" s="20" t="s">
        <v>149</v>
      </c>
      <c r="L10" s="4">
        <v>55</v>
      </c>
      <c r="M10" s="7" t="s">
        <v>440</v>
      </c>
      <c r="N10" s="7" t="s">
        <v>827</v>
      </c>
      <c r="O10" s="7" t="s">
        <v>328</v>
      </c>
      <c r="P10">
        <v>1988</v>
      </c>
      <c r="Q10">
        <v>1995</v>
      </c>
      <c r="R10" t="s">
        <v>256</v>
      </c>
      <c r="S10">
        <v>0</v>
      </c>
      <c r="T10">
        <v>0</v>
      </c>
      <c r="U10">
        <v>0</v>
      </c>
      <c r="W10">
        <v>0</v>
      </c>
      <c r="Z10">
        <v>0</v>
      </c>
      <c r="AA10">
        <v>1</v>
      </c>
      <c r="AB10">
        <v>1</v>
      </c>
      <c r="AC10">
        <v>0</v>
      </c>
      <c r="AD10">
        <v>0</v>
      </c>
      <c r="AE10">
        <v>0</v>
      </c>
      <c r="AF10">
        <v>0</v>
      </c>
      <c r="AG10">
        <v>1</v>
      </c>
      <c r="AH10">
        <v>1</v>
      </c>
      <c r="AI10">
        <v>3</v>
      </c>
      <c r="AJ10">
        <v>6</v>
      </c>
      <c r="AK10" t="b">
        <v>1</v>
      </c>
    </row>
    <row r="11" spans="1:37" x14ac:dyDescent="0.25">
      <c r="A11" s="17" t="s">
        <v>146</v>
      </c>
      <c r="B11" s="17" t="s">
        <v>147</v>
      </c>
      <c r="C11">
        <v>2002</v>
      </c>
      <c r="D11" s="3" t="s">
        <v>159</v>
      </c>
      <c r="E11" s="3" t="s">
        <v>573</v>
      </c>
      <c r="F11" s="29">
        <v>0</v>
      </c>
      <c r="G11" s="24">
        <v>0</v>
      </c>
      <c r="H11" s="5">
        <v>-0.14299999999999999</v>
      </c>
      <c r="I11" s="5">
        <v>6.7000000000000004E-2</v>
      </c>
      <c r="J11" s="17" t="s">
        <v>154</v>
      </c>
      <c r="K11" s="20" t="s">
        <v>149</v>
      </c>
      <c r="L11" s="4">
        <v>55</v>
      </c>
      <c r="M11" s="7" t="s">
        <v>440</v>
      </c>
      <c r="N11" s="7" t="s">
        <v>827</v>
      </c>
      <c r="O11" s="7" t="s">
        <v>328</v>
      </c>
      <c r="P11">
        <v>1988</v>
      </c>
      <c r="Q11">
        <v>1995</v>
      </c>
      <c r="R11" t="s">
        <v>256</v>
      </c>
      <c r="S11">
        <v>0</v>
      </c>
      <c r="T11">
        <v>0</v>
      </c>
      <c r="U11">
        <v>0</v>
      </c>
      <c r="W11">
        <v>0</v>
      </c>
      <c r="Z11">
        <v>0</v>
      </c>
      <c r="AA11">
        <v>1</v>
      </c>
      <c r="AB11">
        <v>1</v>
      </c>
      <c r="AC11">
        <v>0</v>
      </c>
      <c r="AD11">
        <v>0</v>
      </c>
      <c r="AE11">
        <v>0</v>
      </c>
      <c r="AF11">
        <v>0</v>
      </c>
      <c r="AG11">
        <v>1</v>
      </c>
      <c r="AH11">
        <v>1</v>
      </c>
      <c r="AI11">
        <v>3</v>
      </c>
      <c r="AJ11">
        <v>6</v>
      </c>
      <c r="AK11" t="b">
        <v>1</v>
      </c>
    </row>
    <row r="12" spans="1:37" x14ac:dyDescent="0.25">
      <c r="A12" s="17" t="s">
        <v>175</v>
      </c>
      <c r="B12" s="17" t="s">
        <v>176</v>
      </c>
      <c r="C12">
        <v>2002</v>
      </c>
      <c r="D12" s="3" t="s">
        <v>177</v>
      </c>
      <c r="E12" s="3" t="s">
        <v>574</v>
      </c>
      <c r="F12" s="29">
        <v>0</v>
      </c>
      <c r="G12" s="24">
        <v>0</v>
      </c>
      <c r="H12" s="5">
        <v>-1.44</v>
      </c>
      <c r="I12" s="5">
        <v>0.73657289002557502</v>
      </c>
      <c r="J12" s="17" t="s">
        <v>544</v>
      </c>
      <c r="K12" s="20" t="s">
        <v>361</v>
      </c>
      <c r="L12" s="4">
        <v>845</v>
      </c>
      <c r="M12" s="7" t="s">
        <v>362</v>
      </c>
      <c r="N12" s="7" t="s">
        <v>826</v>
      </c>
      <c r="O12" s="7" t="s">
        <v>356</v>
      </c>
      <c r="P12">
        <v>1989</v>
      </c>
      <c r="Q12">
        <v>1992</v>
      </c>
      <c r="R12" t="s">
        <v>256</v>
      </c>
      <c r="S12">
        <v>0</v>
      </c>
      <c r="T12">
        <v>1</v>
      </c>
      <c r="U12">
        <v>0</v>
      </c>
      <c r="W12">
        <v>0</v>
      </c>
      <c r="Z12">
        <v>0</v>
      </c>
      <c r="AA12">
        <v>1</v>
      </c>
      <c r="AB12">
        <v>0</v>
      </c>
      <c r="AC12">
        <v>1</v>
      </c>
      <c r="AD12">
        <v>0</v>
      </c>
      <c r="AE12">
        <v>0</v>
      </c>
      <c r="AF12">
        <v>0</v>
      </c>
      <c r="AG12">
        <v>1</v>
      </c>
      <c r="AH12">
        <v>1</v>
      </c>
      <c r="AI12">
        <v>4</v>
      </c>
      <c r="AJ12">
        <v>11</v>
      </c>
      <c r="AK12" t="b">
        <v>1</v>
      </c>
    </row>
    <row r="13" spans="1:37" x14ac:dyDescent="0.25">
      <c r="A13" s="17" t="s">
        <v>175</v>
      </c>
      <c r="B13" s="17" t="s">
        <v>176</v>
      </c>
      <c r="C13">
        <v>2002</v>
      </c>
      <c r="D13" s="3" t="s">
        <v>177</v>
      </c>
      <c r="E13" s="3" t="s">
        <v>574</v>
      </c>
      <c r="F13" s="29">
        <v>0</v>
      </c>
      <c r="G13" s="24">
        <v>0</v>
      </c>
      <c r="H13" s="5">
        <v>-1.1000000000000001</v>
      </c>
      <c r="I13" s="5">
        <v>0.56265984654731505</v>
      </c>
      <c r="J13" s="17" t="s">
        <v>545</v>
      </c>
      <c r="K13" s="20" t="s">
        <v>361</v>
      </c>
      <c r="L13" s="4">
        <v>845</v>
      </c>
      <c r="M13" s="7" t="s">
        <v>362</v>
      </c>
      <c r="N13" s="7" t="s">
        <v>826</v>
      </c>
      <c r="O13" s="7" t="s">
        <v>356</v>
      </c>
      <c r="P13">
        <v>1989</v>
      </c>
      <c r="Q13">
        <v>1992</v>
      </c>
      <c r="R13" t="s">
        <v>256</v>
      </c>
      <c r="S13">
        <v>0</v>
      </c>
      <c r="T13">
        <v>1</v>
      </c>
      <c r="U13">
        <v>0</v>
      </c>
      <c r="W13">
        <v>0</v>
      </c>
      <c r="Z13">
        <v>0</v>
      </c>
      <c r="AA13">
        <v>1</v>
      </c>
      <c r="AB13">
        <v>0</v>
      </c>
      <c r="AC13">
        <v>1</v>
      </c>
      <c r="AD13">
        <v>0</v>
      </c>
      <c r="AE13">
        <v>0</v>
      </c>
      <c r="AF13">
        <v>0</v>
      </c>
      <c r="AG13">
        <v>1</v>
      </c>
      <c r="AH13">
        <v>1</v>
      </c>
      <c r="AI13">
        <v>4</v>
      </c>
      <c r="AJ13">
        <v>11</v>
      </c>
      <c r="AK13" t="b">
        <v>1</v>
      </c>
    </row>
    <row r="14" spans="1:37" x14ac:dyDescent="0.25">
      <c r="A14" s="17" t="s">
        <v>175</v>
      </c>
      <c r="B14" s="17" t="s">
        <v>176</v>
      </c>
      <c r="C14">
        <v>2002</v>
      </c>
      <c r="D14" s="3" t="s">
        <v>177</v>
      </c>
      <c r="E14" s="3" t="s">
        <v>574</v>
      </c>
      <c r="F14" s="29">
        <v>0</v>
      </c>
      <c r="G14" s="24">
        <v>0</v>
      </c>
      <c r="H14" s="5">
        <v>-1.28</v>
      </c>
      <c r="I14" s="5">
        <v>0.65473145780051101</v>
      </c>
      <c r="J14" s="17" t="s">
        <v>546</v>
      </c>
      <c r="K14" s="20" t="s">
        <v>361</v>
      </c>
      <c r="L14" s="4">
        <v>845</v>
      </c>
      <c r="M14" s="7" t="s">
        <v>362</v>
      </c>
      <c r="N14" s="7" t="s">
        <v>826</v>
      </c>
      <c r="O14" s="7" t="s">
        <v>356</v>
      </c>
      <c r="P14">
        <v>1989</v>
      </c>
      <c r="Q14">
        <v>1992</v>
      </c>
      <c r="R14" t="s">
        <v>256</v>
      </c>
      <c r="S14">
        <v>0</v>
      </c>
      <c r="T14">
        <v>1</v>
      </c>
      <c r="U14">
        <v>0</v>
      </c>
      <c r="W14">
        <v>0</v>
      </c>
      <c r="Z14">
        <v>0</v>
      </c>
      <c r="AA14">
        <v>1</v>
      </c>
      <c r="AB14">
        <v>0</v>
      </c>
      <c r="AC14">
        <v>1</v>
      </c>
      <c r="AD14">
        <v>0</v>
      </c>
      <c r="AE14">
        <v>0</v>
      </c>
      <c r="AF14">
        <v>0</v>
      </c>
      <c r="AG14">
        <v>1</v>
      </c>
      <c r="AH14">
        <v>1</v>
      </c>
      <c r="AI14">
        <v>4</v>
      </c>
      <c r="AJ14">
        <v>11</v>
      </c>
      <c r="AK14" t="b">
        <v>1</v>
      </c>
    </row>
    <row r="15" spans="1:37" x14ac:dyDescent="0.25">
      <c r="A15" s="17" t="s">
        <v>175</v>
      </c>
      <c r="B15" s="17" t="s">
        <v>176</v>
      </c>
      <c r="C15">
        <v>2002</v>
      </c>
      <c r="D15" s="3" t="s">
        <v>177</v>
      </c>
      <c r="E15" s="3" t="s">
        <v>574</v>
      </c>
      <c r="F15" s="29">
        <v>1</v>
      </c>
      <c r="G15" s="24">
        <v>0</v>
      </c>
      <c r="H15" s="5">
        <v>-1.49</v>
      </c>
      <c r="I15" s="5">
        <v>0.76214833759590805</v>
      </c>
      <c r="J15" s="17" t="s">
        <v>547</v>
      </c>
      <c r="K15" s="20" t="s">
        <v>361</v>
      </c>
      <c r="L15" s="4">
        <v>845</v>
      </c>
      <c r="M15" s="7" t="s">
        <v>362</v>
      </c>
      <c r="N15" s="7" t="s">
        <v>826</v>
      </c>
      <c r="O15" s="7" t="s">
        <v>356</v>
      </c>
      <c r="P15">
        <v>1989</v>
      </c>
      <c r="Q15">
        <v>1992</v>
      </c>
      <c r="R15" t="s">
        <v>256</v>
      </c>
      <c r="S15">
        <v>0</v>
      </c>
      <c r="T15">
        <v>1</v>
      </c>
      <c r="U15">
        <v>0</v>
      </c>
      <c r="W15">
        <v>0</v>
      </c>
      <c r="Z15">
        <v>0</v>
      </c>
      <c r="AA15">
        <v>1</v>
      </c>
      <c r="AB15">
        <v>0</v>
      </c>
      <c r="AC15">
        <v>1</v>
      </c>
      <c r="AD15">
        <v>0</v>
      </c>
      <c r="AE15">
        <v>0</v>
      </c>
      <c r="AF15">
        <v>0</v>
      </c>
      <c r="AG15">
        <v>1</v>
      </c>
      <c r="AH15">
        <v>1</v>
      </c>
      <c r="AI15">
        <v>4</v>
      </c>
      <c r="AJ15">
        <v>11</v>
      </c>
      <c r="AK15" t="b">
        <v>1</v>
      </c>
    </row>
    <row r="16" spans="1:37" x14ac:dyDescent="0.25">
      <c r="A16" s="17" t="s">
        <v>175</v>
      </c>
      <c r="B16" s="17" t="s">
        <v>176</v>
      </c>
      <c r="C16">
        <v>2002</v>
      </c>
      <c r="D16" s="3" t="s">
        <v>177</v>
      </c>
      <c r="E16" s="3" t="s">
        <v>574</v>
      </c>
      <c r="F16" s="29">
        <v>0</v>
      </c>
      <c r="G16" s="24">
        <v>0</v>
      </c>
      <c r="H16" s="5">
        <v>-1.26</v>
      </c>
      <c r="I16" s="5">
        <v>0.64450127877237895</v>
      </c>
      <c r="J16" s="17" t="s">
        <v>548</v>
      </c>
      <c r="K16" s="20" t="s">
        <v>361</v>
      </c>
      <c r="L16" s="4">
        <v>845</v>
      </c>
      <c r="M16" s="7" t="s">
        <v>362</v>
      </c>
      <c r="N16" s="7" t="s">
        <v>826</v>
      </c>
      <c r="O16" s="7" t="s">
        <v>356</v>
      </c>
      <c r="P16">
        <v>1989</v>
      </c>
      <c r="Q16">
        <v>1992</v>
      </c>
      <c r="R16" t="s">
        <v>256</v>
      </c>
      <c r="S16">
        <v>0</v>
      </c>
      <c r="T16">
        <v>1</v>
      </c>
      <c r="U16">
        <v>0</v>
      </c>
      <c r="W16">
        <v>0</v>
      </c>
      <c r="Z16">
        <v>0</v>
      </c>
      <c r="AA16">
        <v>1</v>
      </c>
      <c r="AB16">
        <v>0</v>
      </c>
      <c r="AC16">
        <v>1</v>
      </c>
      <c r="AD16">
        <v>0</v>
      </c>
      <c r="AE16">
        <v>0</v>
      </c>
      <c r="AF16">
        <v>0</v>
      </c>
      <c r="AG16">
        <v>1</v>
      </c>
      <c r="AH16">
        <v>1</v>
      </c>
      <c r="AI16">
        <v>4</v>
      </c>
      <c r="AJ16">
        <v>11</v>
      </c>
      <c r="AK16" t="b">
        <v>1</v>
      </c>
    </row>
    <row r="17" spans="1:37" x14ac:dyDescent="0.25">
      <c r="A17" s="17" t="s">
        <v>175</v>
      </c>
      <c r="B17" s="17" t="s">
        <v>176</v>
      </c>
      <c r="C17">
        <v>2002</v>
      </c>
      <c r="D17" s="3" t="s">
        <v>177</v>
      </c>
      <c r="E17" s="3" t="s">
        <v>574</v>
      </c>
      <c r="F17" s="29">
        <v>0</v>
      </c>
      <c r="G17" s="24">
        <v>0</v>
      </c>
      <c r="H17" s="5">
        <v>-1.01</v>
      </c>
      <c r="I17" s="5">
        <v>0.51662404092071601</v>
      </c>
      <c r="J17" s="17" t="s">
        <v>548</v>
      </c>
      <c r="K17" s="20" t="s">
        <v>361</v>
      </c>
      <c r="L17" s="4">
        <v>845</v>
      </c>
      <c r="M17" s="7" t="s">
        <v>362</v>
      </c>
      <c r="N17" s="7" t="s">
        <v>826</v>
      </c>
      <c r="O17" s="7" t="s">
        <v>356</v>
      </c>
      <c r="P17">
        <v>1989</v>
      </c>
      <c r="Q17">
        <v>1992</v>
      </c>
      <c r="R17" t="s">
        <v>256</v>
      </c>
      <c r="S17">
        <v>0</v>
      </c>
      <c r="T17">
        <v>1</v>
      </c>
      <c r="U17">
        <v>0</v>
      </c>
      <c r="W17">
        <v>0</v>
      </c>
      <c r="Z17">
        <v>0</v>
      </c>
      <c r="AA17">
        <v>1</v>
      </c>
      <c r="AB17">
        <v>0</v>
      </c>
      <c r="AC17">
        <v>1</v>
      </c>
      <c r="AD17">
        <v>0</v>
      </c>
      <c r="AE17">
        <v>0</v>
      </c>
      <c r="AF17">
        <v>0</v>
      </c>
      <c r="AG17">
        <v>1</v>
      </c>
      <c r="AH17">
        <v>1</v>
      </c>
      <c r="AI17">
        <v>4</v>
      </c>
      <c r="AJ17">
        <v>11</v>
      </c>
      <c r="AK17" t="b">
        <v>1</v>
      </c>
    </row>
    <row r="18" spans="1:37" x14ac:dyDescent="0.25">
      <c r="A18" s="17" t="s">
        <v>175</v>
      </c>
      <c r="B18" s="17" t="s">
        <v>176</v>
      </c>
      <c r="C18">
        <v>2002</v>
      </c>
      <c r="D18" s="3" t="s">
        <v>177</v>
      </c>
      <c r="E18" s="3" t="s">
        <v>574</v>
      </c>
      <c r="F18" s="29">
        <v>0</v>
      </c>
      <c r="G18" s="24">
        <v>0</v>
      </c>
      <c r="H18" s="5">
        <v>-1.21</v>
      </c>
      <c r="I18" s="5">
        <v>0.61892583120204603</v>
      </c>
      <c r="J18" s="17" t="s">
        <v>549</v>
      </c>
      <c r="K18" s="20" t="s">
        <v>361</v>
      </c>
      <c r="L18" s="4">
        <v>845</v>
      </c>
      <c r="M18" s="7" t="s">
        <v>362</v>
      </c>
      <c r="N18" s="7" t="s">
        <v>826</v>
      </c>
      <c r="O18" s="7" t="s">
        <v>356</v>
      </c>
      <c r="P18">
        <v>1989</v>
      </c>
      <c r="Q18">
        <v>1992</v>
      </c>
      <c r="R18" t="s">
        <v>256</v>
      </c>
      <c r="S18">
        <v>0</v>
      </c>
      <c r="T18">
        <v>1</v>
      </c>
      <c r="U18">
        <v>0</v>
      </c>
      <c r="W18">
        <v>0</v>
      </c>
      <c r="Z18">
        <v>0</v>
      </c>
      <c r="AA18">
        <v>1</v>
      </c>
      <c r="AB18">
        <v>0</v>
      </c>
      <c r="AC18">
        <v>1</v>
      </c>
      <c r="AD18">
        <v>0</v>
      </c>
      <c r="AE18">
        <v>0</v>
      </c>
      <c r="AF18">
        <v>0</v>
      </c>
      <c r="AG18">
        <v>1</v>
      </c>
      <c r="AH18">
        <v>1</v>
      </c>
      <c r="AI18">
        <v>4</v>
      </c>
      <c r="AJ18">
        <v>11</v>
      </c>
      <c r="AK18" t="b">
        <v>1</v>
      </c>
    </row>
    <row r="19" spans="1:37" x14ac:dyDescent="0.25">
      <c r="A19" s="17" t="s">
        <v>175</v>
      </c>
      <c r="B19" s="17" t="s">
        <v>176</v>
      </c>
      <c r="C19">
        <v>2002</v>
      </c>
      <c r="D19" s="3" t="s">
        <v>177</v>
      </c>
      <c r="E19" s="3" t="s">
        <v>574</v>
      </c>
      <c r="F19" s="29">
        <v>0</v>
      </c>
      <c r="G19" s="24">
        <v>0</v>
      </c>
      <c r="H19" s="5">
        <v>-1.24</v>
      </c>
      <c r="I19" s="5">
        <v>0.634271099744245</v>
      </c>
      <c r="J19" s="17" t="s">
        <v>550</v>
      </c>
      <c r="K19" s="20" t="s">
        <v>361</v>
      </c>
      <c r="L19" s="4">
        <v>845</v>
      </c>
      <c r="M19" s="7" t="s">
        <v>362</v>
      </c>
      <c r="N19" s="7" t="s">
        <v>826</v>
      </c>
      <c r="O19" s="7" t="s">
        <v>356</v>
      </c>
      <c r="P19">
        <v>1989</v>
      </c>
      <c r="Q19">
        <v>1992</v>
      </c>
      <c r="R19" t="s">
        <v>256</v>
      </c>
      <c r="S19">
        <v>0</v>
      </c>
      <c r="T19">
        <v>1</v>
      </c>
      <c r="U19">
        <v>0</v>
      </c>
      <c r="W19">
        <v>0</v>
      </c>
      <c r="Z19">
        <v>0</v>
      </c>
      <c r="AA19">
        <v>1</v>
      </c>
      <c r="AB19">
        <v>0</v>
      </c>
      <c r="AC19">
        <v>1</v>
      </c>
      <c r="AD19">
        <v>0</v>
      </c>
      <c r="AE19">
        <v>0</v>
      </c>
      <c r="AF19">
        <v>0</v>
      </c>
      <c r="AG19">
        <v>1</v>
      </c>
      <c r="AH19">
        <v>1</v>
      </c>
      <c r="AI19">
        <v>4</v>
      </c>
      <c r="AJ19">
        <v>11</v>
      </c>
      <c r="AK19" t="b">
        <v>1</v>
      </c>
    </row>
    <row r="20" spans="1:37" x14ac:dyDescent="0.25">
      <c r="A20" s="17" t="s">
        <v>175</v>
      </c>
      <c r="B20" s="17" t="s">
        <v>176</v>
      </c>
      <c r="C20">
        <v>2002</v>
      </c>
      <c r="D20" s="3" t="s">
        <v>562</v>
      </c>
      <c r="E20" s="3" t="s">
        <v>574</v>
      </c>
      <c r="F20" s="29">
        <v>0</v>
      </c>
      <c r="G20" s="24">
        <v>0</v>
      </c>
      <c r="H20" s="5">
        <v>-0.57999999999999996</v>
      </c>
      <c r="I20" s="5">
        <v>0.296675191815857</v>
      </c>
      <c r="J20" s="17" t="s">
        <v>544</v>
      </c>
      <c r="K20" s="20" t="s">
        <v>361</v>
      </c>
      <c r="L20" s="4">
        <v>845</v>
      </c>
      <c r="M20" s="7" t="s">
        <v>362</v>
      </c>
      <c r="N20" s="7" t="s">
        <v>826</v>
      </c>
      <c r="O20" s="7" t="s">
        <v>356</v>
      </c>
      <c r="P20">
        <v>1989</v>
      </c>
      <c r="Q20">
        <v>1992</v>
      </c>
      <c r="R20" t="s">
        <v>256</v>
      </c>
      <c r="S20">
        <v>0</v>
      </c>
      <c r="T20">
        <v>1</v>
      </c>
      <c r="U20">
        <v>0</v>
      </c>
      <c r="W20">
        <v>0</v>
      </c>
      <c r="Z20">
        <v>0</v>
      </c>
      <c r="AA20">
        <v>1</v>
      </c>
      <c r="AB20">
        <v>1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1</v>
      </c>
      <c r="AI20">
        <v>4</v>
      </c>
      <c r="AJ20">
        <v>11</v>
      </c>
      <c r="AK20" t="b">
        <v>1</v>
      </c>
    </row>
    <row r="21" spans="1:37" x14ac:dyDescent="0.25">
      <c r="A21" s="17" t="s">
        <v>175</v>
      </c>
      <c r="B21" s="17" t="s">
        <v>176</v>
      </c>
      <c r="C21">
        <v>2002</v>
      </c>
      <c r="D21" s="3" t="s">
        <v>562</v>
      </c>
      <c r="E21" s="3" t="s">
        <v>574</v>
      </c>
      <c r="F21" s="29">
        <v>0</v>
      </c>
      <c r="G21" s="24">
        <v>0</v>
      </c>
      <c r="H21" s="5">
        <v>-0.31</v>
      </c>
      <c r="I21" s="5">
        <v>0.158567774936061</v>
      </c>
      <c r="J21" s="17" t="s">
        <v>545</v>
      </c>
      <c r="K21" s="20" t="s">
        <v>361</v>
      </c>
      <c r="L21" s="4">
        <v>845</v>
      </c>
      <c r="M21" s="7" t="s">
        <v>362</v>
      </c>
      <c r="N21" s="7" t="s">
        <v>826</v>
      </c>
      <c r="O21" s="7" t="s">
        <v>356</v>
      </c>
      <c r="P21">
        <v>1989</v>
      </c>
      <c r="Q21">
        <v>1992</v>
      </c>
      <c r="R21" t="s">
        <v>256</v>
      </c>
      <c r="S21">
        <v>0</v>
      </c>
      <c r="T21">
        <v>1</v>
      </c>
      <c r="U21">
        <v>0</v>
      </c>
      <c r="W21">
        <v>0</v>
      </c>
      <c r="Z21">
        <v>0</v>
      </c>
      <c r="AA21">
        <v>1</v>
      </c>
      <c r="AB21">
        <v>1</v>
      </c>
      <c r="AC21">
        <v>0</v>
      </c>
      <c r="AD21">
        <v>0</v>
      </c>
      <c r="AE21">
        <v>0</v>
      </c>
      <c r="AF21">
        <v>0</v>
      </c>
      <c r="AG21">
        <v>1</v>
      </c>
      <c r="AH21">
        <v>1</v>
      </c>
      <c r="AI21">
        <v>4</v>
      </c>
      <c r="AJ21">
        <v>11</v>
      </c>
      <c r="AK21" t="b">
        <v>1</v>
      </c>
    </row>
    <row r="22" spans="1:37" x14ac:dyDescent="0.25">
      <c r="A22" s="17" t="s">
        <v>175</v>
      </c>
      <c r="B22" s="17" t="s">
        <v>176</v>
      </c>
      <c r="C22">
        <v>2002</v>
      </c>
      <c r="D22" s="3" t="s">
        <v>562</v>
      </c>
      <c r="E22" s="3" t="s">
        <v>574</v>
      </c>
      <c r="F22" s="29">
        <v>0</v>
      </c>
      <c r="G22" s="24">
        <v>0</v>
      </c>
      <c r="H22" s="5">
        <v>-0.63</v>
      </c>
      <c r="I22" s="5">
        <v>0.32225063938618898</v>
      </c>
      <c r="J22" s="17" t="s">
        <v>546</v>
      </c>
      <c r="K22" s="20" t="s">
        <v>361</v>
      </c>
      <c r="L22" s="4">
        <v>845</v>
      </c>
      <c r="M22" s="7" t="s">
        <v>362</v>
      </c>
      <c r="N22" s="7" t="s">
        <v>826</v>
      </c>
      <c r="O22" s="7" t="s">
        <v>356</v>
      </c>
      <c r="P22">
        <v>1989</v>
      </c>
      <c r="Q22">
        <v>1992</v>
      </c>
      <c r="R22" t="s">
        <v>256</v>
      </c>
      <c r="S22">
        <v>0</v>
      </c>
      <c r="T22">
        <v>1</v>
      </c>
      <c r="U22">
        <v>0</v>
      </c>
      <c r="W22">
        <v>0</v>
      </c>
      <c r="Z22">
        <v>0</v>
      </c>
      <c r="AA22">
        <v>1</v>
      </c>
      <c r="AB22">
        <v>1</v>
      </c>
      <c r="AC22">
        <v>0</v>
      </c>
      <c r="AD22">
        <v>0</v>
      </c>
      <c r="AE22">
        <v>0</v>
      </c>
      <c r="AF22">
        <v>0</v>
      </c>
      <c r="AG22">
        <v>1</v>
      </c>
      <c r="AH22">
        <v>1</v>
      </c>
      <c r="AI22">
        <v>4</v>
      </c>
      <c r="AJ22">
        <v>11</v>
      </c>
      <c r="AK22" t="b">
        <v>1</v>
      </c>
    </row>
    <row r="23" spans="1:37" x14ac:dyDescent="0.25">
      <c r="A23" s="17" t="s">
        <v>175</v>
      </c>
      <c r="B23" s="17" t="s">
        <v>176</v>
      </c>
      <c r="C23">
        <v>2002</v>
      </c>
      <c r="D23" s="3" t="s">
        <v>562</v>
      </c>
      <c r="E23" s="3" t="s">
        <v>574</v>
      </c>
      <c r="F23" s="29">
        <v>0</v>
      </c>
      <c r="G23" s="24">
        <v>0</v>
      </c>
      <c r="H23" s="5">
        <v>-0.55000000000000004</v>
      </c>
      <c r="I23" s="5">
        <v>0.28132992327365702</v>
      </c>
      <c r="J23" s="17" t="s">
        <v>547</v>
      </c>
      <c r="K23" s="20" t="s">
        <v>361</v>
      </c>
      <c r="L23" s="4">
        <v>845</v>
      </c>
      <c r="M23" s="7" t="s">
        <v>362</v>
      </c>
      <c r="N23" s="7" t="s">
        <v>826</v>
      </c>
      <c r="O23" s="7" t="s">
        <v>356</v>
      </c>
      <c r="P23">
        <v>1989</v>
      </c>
      <c r="Q23">
        <v>1992</v>
      </c>
      <c r="R23" t="s">
        <v>256</v>
      </c>
      <c r="S23">
        <v>0</v>
      </c>
      <c r="T23">
        <v>1</v>
      </c>
      <c r="U23">
        <v>0</v>
      </c>
      <c r="W23">
        <v>0</v>
      </c>
      <c r="Z23">
        <v>0</v>
      </c>
      <c r="AA23">
        <v>1</v>
      </c>
      <c r="AB23">
        <v>1</v>
      </c>
      <c r="AC23">
        <v>0</v>
      </c>
      <c r="AD23">
        <v>0</v>
      </c>
      <c r="AE23">
        <v>0</v>
      </c>
      <c r="AF23">
        <v>0</v>
      </c>
      <c r="AG23">
        <v>1</v>
      </c>
      <c r="AH23">
        <v>1</v>
      </c>
      <c r="AI23">
        <v>4</v>
      </c>
      <c r="AJ23">
        <v>11</v>
      </c>
      <c r="AK23" t="b">
        <v>1</v>
      </c>
    </row>
    <row r="24" spans="1:37" x14ac:dyDescent="0.25">
      <c r="A24" s="17" t="s">
        <v>175</v>
      </c>
      <c r="B24" s="17" t="s">
        <v>176</v>
      </c>
      <c r="C24">
        <v>2002</v>
      </c>
      <c r="D24" s="3" t="s">
        <v>562</v>
      </c>
      <c r="E24" s="3" t="s">
        <v>574</v>
      </c>
      <c r="F24" s="29">
        <v>0</v>
      </c>
      <c r="G24" s="24">
        <v>0</v>
      </c>
      <c r="H24" s="5">
        <v>-0.46</v>
      </c>
      <c r="I24" s="5">
        <v>0.23529411764705899</v>
      </c>
      <c r="J24" s="17" t="s">
        <v>548</v>
      </c>
      <c r="K24" s="20" t="s">
        <v>361</v>
      </c>
      <c r="L24" s="4">
        <v>845</v>
      </c>
      <c r="M24" s="7" t="s">
        <v>362</v>
      </c>
      <c r="N24" s="7" t="s">
        <v>826</v>
      </c>
      <c r="O24" s="7" t="s">
        <v>356</v>
      </c>
      <c r="P24">
        <v>1989</v>
      </c>
      <c r="Q24">
        <v>1992</v>
      </c>
      <c r="R24" t="s">
        <v>256</v>
      </c>
      <c r="S24">
        <v>0</v>
      </c>
      <c r="T24">
        <v>1</v>
      </c>
      <c r="U24">
        <v>0</v>
      </c>
      <c r="W24">
        <v>0</v>
      </c>
      <c r="Z24">
        <v>0</v>
      </c>
      <c r="AA24">
        <v>1</v>
      </c>
      <c r="AB24">
        <v>1</v>
      </c>
      <c r="AC24">
        <v>0</v>
      </c>
      <c r="AD24">
        <v>0</v>
      </c>
      <c r="AE24">
        <v>0</v>
      </c>
      <c r="AF24">
        <v>0</v>
      </c>
      <c r="AG24">
        <v>1</v>
      </c>
      <c r="AH24">
        <v>1</v>
      </c>
      <c r="AI24">
        <v>4</v>
      </c>
      <c r="AJ24">
        <v>11</v>
      </c>
      <c r="AK24" t="b">
        <v>1</v>
      </c>
    </row>
    <row r="25" spans="1:37" x14ac:dyDescent="0.25">
      <c r="A25" s="17" t="s">
        <v>175</v>
      </c>
      <c r="B25" s="17" t="s">
        <v>176</v>
      </c>
      <c r="C25">
        <v>2002</v>
      </c>
      <c r="D25" s="3" t="s">
        <v>562</v>
      </c>
      <c r="E25" s="3" t="s">
        <v>574</v>
      </c>
      <c r="F25" s="29">
        <v>0</v>
      </c>
      <c r="G25" s="24">
        <v>0</v>
      </c>
      <c r="H25" s="5">
        <v>-0.22</v>
      </c>
      <c r="I25" s="5">
        <v>0.11253196930946301</v>
      </c>
      <c r="J25" s="17" t="s">
        <v>548</v>
      </c>
      <c r="K25" s="20" t="s">
        <v>361</v>
      </c>
      <c r="L25" s="4">
        <v>845</v>
      </c>
      <c r="M25" s="7" t="s">
        <v>362</v>
      </c>
      <c r="N25" s="7" t="s">
        <v>826</v>
      </c>
      <c r="O25" s="7" t="s">
        <v>356</v>
      </c>
      <c r="P25">
        <v>1989</v>
      </c>
      <c r="Q25">
        <v>1992</v>
      </c>
      <c r="R25" t="s">
        <v>256</v>
      </c>
      <c r="S25">
        <v>0</v>
      </c>
      <c r="T25">
        <v>1</v>
      </c>
      <c r="U25">
        <v>0</v>
      </c>
      <c r="W25">
        <v>0</v>
      </c>
      <c r="Z25">
        <v>0</v>
      </c>
      <c r="AA25">
        <v>1</v>
      </c>
      <c r="AB25">
        <v>1</v>
      </c>
      <c r="AC25">
        <v>0</v>
      </c>
      <c r="AD25">
        <v>0</v>
      </c>
      <c r="AE25">
        <v>0</v>
      </c>
      <c r="AF25">
        <v>0</v>
      </c>
      <c r="AG25">
        <v>1</v>
      </c>
      <c r="AH25">
        <v>1</v>
      </c>
      <c r="AI25">
        <v>4</v>
      </c>
      <c r="AJ25">
        <v>11</v>
      </c>
      <c r="AK25" t="b">
        <v>1</v>
      </c>
    </row>
    <row r="26" spans="1:37" x14ac:dyDescent="0.25">
      <c r="A26" s="17" t="s">
        <v>175</v>
      </c>
      <c r="B26" s="17" t="s">
        <v>176</v>
      </c>
      <c r="C26">
        <v>2002</v>
      </c>
      <c r="D26" s="3" t="s">
        <v>562</v>
      </c>
      <c r="E26" s="3" t="s">
        <v>574</v>
      </c>
      <c r="F26" s="29">
        <v>0</v>
      </c>
      <c r="G26" s="24">
        <v>0</v>
      </c>
      <c r="H26" s="5">
        <v>-0.52</v>
      </c>
      <c r="I26" s="5">
        <v>0.26598465473145799</v>
      </c>
      <c r="J26" s="17" t="s">
        <v>549</v>
      </c>
      <c r="K26" s="20" t="s">
        <v>361</v>
      </c>
      <c r="L26" s="4">
        <v>845</v>
      </c>
      <c r="M26" s="7" t="s">
        <v>362</v>
      </c>
      <c r="N26" s="7" t="s">
        <v>826</v>
      </c>
      <c r="O26" s="7" t="s">
        <v>356</v>
      </c>
      <c r="P26">
        <v>1989</v>
      </c>
      <c r="Q26">
        <v>1992</v>
      </c>
      <c r="R26" t="s">
        <v>256</v>
      </c>
      <c r="S26">
        <v>0</v>
      </c>
      <c r="T26">
        <v>1</v>
      </c>
      <c r="U26">
        <v>0</v>
      </c>
      <c r="W26">
        <v>0</v>
      </c>
      <c r="Z26">
        <v>0</v>
      </c>
      <c r="AA26">
        <v>1</v>
      </c>
      <c r="AB26">
        <v>1</v>
      </c>
      <c r="AC26">
        <v>0</v>
      </c>
      <c r="AD26">
        <v>0</v>
      </c>
      <c r="AE26">
        <v>0</v>
      </c>
      <c r="AF26">
        <v>0</v>
      </c>
      <c r="AG26">
        <v>1</v>
      </c>
      <c r="AH26">
        <v>1</v>
      </c>
      <c r="AI26">
        <v>4</v>
      </c>
      <c r="AJ26">
        <v>11</v>
      </c>
      <c r="AK26" t="b">
        <v>1</v>
      </c>
    </row>
    <row r="27" spans="1:37" x14ac:dyDescent="0.25">
      <c r="A27" s="17" t="s">
        <v>175</v>
      </c>
      <c r="B27" s="17" t="s">
        <v>176</v>
      </c>
      <c r="C27">
        <v>2002</v>
      </c>
      <c r="D27" s="3" t="s">
        <v>562</v>
      </c>
      <c r="E27" s="3" t="s">
        <v>574</v>
      </c>
      <c r="F27" s="29">
        <v>0</v>
      </c>
      <c r="G27" s="24">
        <v>0</v>
      </c>
      <c r="H27" s="5">
        <v>-0.28000000000000003</v>
      </c>
      <c r="I27" s="5">
        <v>0.143222506393862</v>
      </c>
      <c r="J27" s="17" t="s">
        <v>550</v>
      </c>
      <c r="K27" s="20" t="s">
        <v>361</v>
      </c>
      <c r="L27" s="4">
        <v>845</v>
      </c>
      <c r="M27" s="7" t="s">
        <v>362</v>
      </c>
      <c r="N27" s="7" t="s">
        <v>826</v>
      </c>
      <c r="O27" s="7" t="s">
        <v>356</v>
      </c>
      <c r="P27">
        <v>1989</v>
      </c>
      <c r="Q27">
        <v>1992</v>
      </c>
      <c r="R27" t="s">
        <v>256</v>
      </c>
      <c r="S27">
        <v>0</v>
      </c>
      <c r="T27">
        <v>1</v>
      </c>
      <c r="U27">
        <v>0</v>
      </c>
      <c r="W27">
        <v>0</v>
      </c>
      <c r="Z27">
        <v>0</v>
      </c>
      <c r="AA27">
        <v>1</v>
      </c>
      <c r="AB27">
        <v>1</v>
      </c>
      <c r="AC27">
        <v>0</v>
      </c>
      <c r="AD27">
        <v>0</v>
      </c>
      <c r="AE27">
        <v>0</v>
      </c>
      <c r="AF27">
        <v>0</v>
      </c>
      <c r="AG27">
        <v>1</v>
      </c>
      <c r="AH27">
        <v>1</v>
      </c>
      <c r="AI27">
        <v>4</v>
      </c>
      <c r="AJ27">
        <v>11</v>
      </c>
      <c r="AK27" t="b">
        <v>1</v>
      </c>
    </row>
    <row r="28" spans="1:37" x14ac:dyDescent="0.25">
      <c r="A28" s="17" t="s">
        <v>175</v>
      </c>
      <c r="B28" s="17" t="s">
        <v>176</v>
      </c>
      <c r="C28">
        <v>2002</v>
      </c>
      <c r="D28" s="3" t="s">
        <v>563</v>
      </c>
      <c r="E28" s="3" t="s">
        <v>574</v>
      </c>
      <c r="F28" s="29">
        <v>0</v>
      </c>
      <c r="G28" s="24">
        <v>0</v>
      </c>
      <c r="H28" s="5">
        <v>-8.6999999999999994E-2</v>
      </c>
      <c r="I28" s="5">
        <v>4.43885707524449E-2</v>
      </c>
      <c r="J28" s="17" t="s">
        <v>551</v>
      </c>
      <c r="K28" s="20" t="s">
        <v>361</v>
      </c>
      <c r="L28" s="4">
        <v>3651</v>
      </c>
      <c r="M28" s="7" t="s">
        <v>362</v>
      </c>
      <c r="N28" s="7" t="s">
        <v>826</v>
      </c>
      <c r="O28" s="7" t="s">
        <v>356</v>
      </c>
      <c r="P28">
        <v>1989</v>
      </c>
      <c r="Q28">
        <v>1992</v>
      </c>
      <c r="R28" t="s">
        <v>256</v>
      </c>
      <c r="S28">
        <v>0</v>
      </c>
      <c r="T28">
        <v>1</v>
      </c>
      <c r="U28">
        <v>0</v>
      </c>
      <c r="W28">
        <v>0</v>
      </c>
      <c r="Z28">
        <v>0</v>
      </c>
      <c r="AA28">
        <v>1</v>
      </c>
      <c r="AB28">
        <v>1</v>
      </c>
      <c r="AC28">
        <v>0</v>
      </c>
      <c r="AD28">
        <v>0</v>
      </c>
      <c r="AE28">
        <v>0</v>
      </c>
      <c r="AF28">
        <v>0</v>
      </c>
      <c r="AG28">
        <v>1</v>
      </c>
      <c r="AH28">
        <v>1</v>
      </c>
      <c r="AI28">
        <v>4</v>
      </c>
      <c r="AJ28">
        <v>11</v>
      </c>
      <c r="AK28" t="b">
        <v>1</v>
      </c>
    </row>
    <row r="29" spans="1:37" x14ac:dyDescent="0.25">
      <c r="A29" s="17" t="s">
        <v>175</v>
      </c>
      <c r="B29" s="17" t="s">
        <v>176</v>
      </c>
      <c r="C29">
        <v>2002</v>
      </c>
      <c r="D29" s="3" t="s">
        <v>563</v>
      </c>
      <c r="E29" s="3" t="s">
        <v>574</v>
      </c>
      <c r="F29" s="29">
        <v>0</v>
      </c>
      <c r="G29" s="24">
        <v>0</v>
      </c>
      <c r="H29" s="5">
        <v>-0.06</v>
      </c>
      <c r="J29" s="17" t="s">
        <v>552</v>
      </c>
      <c r="K29" s="20" t="s">
        <v>361</v>
      </c>
      <c r="L29" s="4">
        <v>3651</v>
      </c>
      <c r="M29" s="7" t="s">
        <v>362</v>
      </c>
      <c r="N29" s="7" t="s">
        <v>826</v>
      </c>
      <c r="O29" s="7" t="s">
        <v>356</v>
      </c>
      <c r="P29">
        <v>1989</v>
      </c>
      <c r="Q29">
        <v>1992</v>
      </c>
      <c r="R29" t="s">
        <v>256</v>
      </c>
      <c r="S29">
        <v>0</v>
      </c>
      <c r="T29">
        <v>1</v>
      </c>
      <c r="U29">
        <v>0</v>
      </c>
      <c r="W29">
        <v>0</v>
      </c>
      <c r="Z29">
        <v>0</v>
      </c>
      <c r="AA29">
        <v>1</v>
      </c>
      <c r="AB29">
        <v>1</v>
      </c>
      <c r="AC29">
        <v>0</v>
      </c>
      <c r="AD29">
        <v>0</v>
      </c>
      <c r="AE29">
        <v>0</v>
      </c>
      <c r="AF29">
        <v>0</v>
      </c>
      <c r="AG29">
        <v>1</v>
      </c>
      <c r="AH29">
        <v>1</v>
      </c>
      <c r="AI29">
        <v>4</v>
      </c>
      <c r="AJ29">
        <v>11</v>
      </c>
      <c r="AK29" t="b">
        <v>1</v>
      </c>
    </row>
    <row r="30" spans="1:37" x14ac:dyDescent="0.25">
      <c r="A30" s="17" t="s">
        <v>175</v>
      </c>
      <c r="B30" s="17" t="s">
        <v>176</v>
      </c>
      <c r="C30">
        <v>2002</v>
      </c>
      <c r="D30" s="3" t="s">
        <v>563</v>
      </c>
      <c r="E30" s="3" t="s">
        <v>574</v>
      </c>
      <c r="F30" s="29">
        <v>0</v>
      </c>
      <c r="G30" s="24">
        <v>0</v>
      </c>
      <c r="H30" s="5">
        <v>-0.08</v>
      </c>
      <c r="I30" s="5">
        <v>4.8636546552941501E-2</v>
      </c>
      <c r="J30" s="17" t="s">
        <v>553</v>
      </c>
      <c r="K30" s="20" t="s">
        <v>361</v>
      </c>
      <c r="L30" s="4">
        <v>3651</v>
      </c>
      <c r="M30" s="7" t="s">
        <v>362</v>
      </c>
      <c r="N30" s="7" t="s">
        <v>826</v>
      </c>
      <c r="O30" s="7" t="s">
        <v>356</v>
      </c>
      <c r="P30">
        <v>1989</v>
      </c>
      <c r="Q30">
        <v>1992</v>
      </c>
      <c r="R30" t="s">
        <v>256</v>
      </c>
      <c r="S30">
        <v>0</v>
      </c>
      <c r="T30">
        <v>1</v>
      </c>
      <c r="U30">
        <v>0</v>
      </c>
      <c r="W30">
        <v>0</v>
      </c>
      <c r="Z30">
        <v>0</v>
      </c>
      <c r="AA30">
        <v>1</v>
      </c>
      <c r="AB30">
        <v>1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1</v>
      </c>
      <c r="AI30">
        <v>4</v>
      </c>
      <c r="AJ30">
        <v>11</v>
      </c>
      <c r="AK30" t="b">
        <v>1</v>
      </c>
    </row>
    <row r="31" spans="1:37" x14ac:dyDescent="0.25">
      <c r="A31" s="17" t="s">
        <v>175</v>
      </c>
      <c r="B31" s="17" t="s">
        <v>176</v>
      </c>
      <c r="C31">
        <v>2002</v>
      </c>
      <c r="D31" s="3" t="s">
        <v>563</v>
      </c>
      <c r="E31" s="3" t="s">
        <v>574</v>
      </c>
      <c r="F31" s="29">
        <v>0</v>
      </c>
      <c r="G31" s="24">
        <v>0</v>
      </c>
      <c r="H31" s="5">
        <v>-6.0999999999999999E-2</v>
      </c>
      <c r="J31" s="17" t="s">
        <v>554</v>
      </c>
      <c r="K31" s="20" t="s">
        <v>361</v>
      </c>
      <c r="L31" s="4">
        <v>3651</v>
      </c>
      <c r="M31" s="7" t="s">
        <v>362</v>
      </c>
      <c r="N31" s="7" t="s">
        <v>826</v>
      </c>
      <c r="O31" s="7" t="s">
        <v>356</v>
      </c>
      <c r="P31">
        <v>1989</v>
      </c>
      <c r="Q31">
        <v>1992</v>
      </c>
      <c r="R31" t="s">
        <v>256</v>
      </c>
      <c r="S31">
        <v>0</v>
      </c>
      <c r="T31">
        <v>1</v>
      </c>
      <c r="U31">
        <v>0</v>
      </c>
      <c r="W31">
        <v>0</v>
      </c>
      <c r="Z31">
        <v>0</v>
      </c>
      <c r="AA31">
        <v>1</v>
      </c>
      <c r="AB31">
        <v>1</v>
      </c>
      <c r="AC31">
        <v>0</v>
      </c>
      <c r="AD31">
        <v>0</v>
      </c>
      <c r="AE31">
        <v>0</v>
      </c>
      <c r="AF31">
        <v>0</v>
      </c>
      <c r="AG31">
        <v>1</v>
      </c>
      <c r="AH31">
        <v>1</v>
      </c>
      <c r="AI31">
        <v>4</v>
      </c>
      <c r="AJ31">
        <v>11</v>
      </c>
      <c r="AK31" t="b">
        <v>1</v>
      </c>
    </row>
    <row r="32" spans="1:37" x14ac:dyDescent="0.25">
      <c r="A32" s="17" t="s">
        <v>175</v>
      </c>
      <c r="B32" s="17" t="s">
        <v>176</v>
      </c>
      <c r="C32">
        <v>2002</v>
      </c>
      <c r="D32" s="3" t="s">
        <v>563</v>
      </c>
      <c r="E32" s="3" t="s">
        <v>574</v>
      </c>
      <c r="F32" s="29">
        <v>0</v>
      </c>
      <c r="G32" s="24">
        <v>0</v>
      </c>
      <c r="H32" s="5">
        <v>-0.11</v>
      </c>
      <c r="I32" s="5">
        <v>6.6875251510294595E-2</v>
      </c>
      <c r="J32" s="17" t="s">
        <v>555</v>
      </c>
      <c r="K32" s="20" t="s">
        <v>361</v>
      </c>
      <c r="L32" s="4">
        <v>3652</v>
      </c>
      <c r="M32" s="7" t="s">
        <v>362</v>
      </c>
      <c r="N32" s="7" t="s">
        <v>826</v>
      </c>
      <c r="O32" s="7" t="s">
        <v>356</v>
      </c>
      <c r="P32">
        <v>1989</v>
      </c>
      <c r="Q32">
        <v>1992</v>
      </c>
      <c r="R32" t="s">
        <v>256</v>
      </c>
      <c r="S32">
        <v>0</v>
      </c>
      <c r="T32">
        <v>1</v>
      </c>
      <c r="U32">
        <v>0</v>
      </c>
      <c r="W32">
        <v>0</v>
      </c>
      <c r="Z32">
        <v>0</v>
      </c>
      <c r="AA32">
        <v>1</v>
      </c>
      <c r="AB32">
        <v>1</v>
      </c>
      <c r="AC32">
        <v>0</v>
      </c>
      <c r="AD32">
        <v>0</v>
      </c>
      <c r="AE32">
        <v>0</v>
      </c>
      <c r="AF32">
        <v>0</v>
      </c>
      <c r="AG32">
        <v>1</v>
      </c>
      <c r="AH32">
        <v>1</v>
      </c>
      <c r="AI32">
        <v>4</v>
      </c>
      <c r="AJ32">
        <v>11</v>
      </c>
      <c r="AK32" t="b">
        <v>1</v>
      </c>
    </row>
    <row r="33" spans="1:37" x14ac:dyDescent="0.25">
      <c r="A33" s="17" t="s">
        <v>175</v>
      </c>
      <c r="B33" s="17" t="s">
        <v>176</v>
      </c>
      <c r="C33">
        <v>2002</v>
      </c>
      <c r="D33" s="3" t="s">
        <v>563</v>
      </c>
      <c r="E33" s="3" t="s">
        <v>574</v>
      </c>
      <c r="F33" s="29">
        <v>0</v>
      </c>
      <c r="G33" s="24">
        <v>0</v>
      </c>
      <c r="H33" s="5">
        <v>-0.105</v>
      </c>
      <c r="J33" s="17" t="s">
        <v>556</v>
      </c>
      <c r="K33" s="20" t="s">
        <v>361</v>
      </c>
      <c r="L33" s="4">
        <v>3652</v>
      </c>
      <c r="M33" s="7" t="s">
        <v>362</v>
      </c>
      <c r="N33" s="7" t="s">
        <v>826</v>
      </c>
      <c r="O33" s="7" t="s">
        <v>356</v>
      </c>
      <c r="P33">
        <v>1989</v>
      </c>
      <c r="Q33">
        <v>1992</v>
      </c>
      <c r="R33" t="s">
        <v>256</v>
      </c>
      <c r="S33">
        <v>0</v>
      </c>
      <c r="T33">
        <v>1</v>
      </c>
      <c r="U33">
        <v>0</v>
      </c>
      <c r="W33">
        <v>0</v>
      </c>
      <c r="Z33">
        <v>0</v>
      </c>
      <c r="AA33">
        <v>1</v>
      </c>
      <c r="AB33">
        <v>1</v>
      </c>
      <c r="AC33">
        <v>0</v>
      </c>
      <c r="AD33">
        <v>0</v>
      </c>
      <c r="AE33">
        <v>0</v>
      </c>
      <c r="AF33">
        <v>0</v>
      </c>
      <c r="AG33">
        <v>1</v>
      </c>
      <c r="AH33">
        <v>1</v>
      </c>
      <c r="AI33">
        <v>4</v>
      </c>
      <c r="AJ33">
        <v>11</v>
      </c>
      <c r="AK33" t="b">
        <v>1</v>
      </c>
    </row>
    <row r="34" spans="1:37" x14ac:dyDescent="0.25">
      <c r="A34" s="17" t="s">
        <v>175</v>
      </c>
      <c r="B34" s="17" t="s">
        <v>176</v>
      </c>
      <c r="C34">
        <v>2002</v>
      </c>
      <c r="D34" s="3" t="s">
        <v>563</v>
      </c>
      <c r="E34" s="3" t="s">
        <v>574</v>
      </c>
      <c r="F34" s="29">
        <v>0</v>
      </c>
      <c r="G34" s="24">
        <v>0</v>
      </c>
      <c r="H34" s="5">
        <v>-0.11899999999999999</v>
      </c>
      <c r="I34" s="5">
        <v>6.0715401374033799E-2</v>
      </c>
      <c r="J34" s="17" t="s">
        <v>557</v>
      </c>
      <c r="K34" s="20" t="s">
        <v>361</v>
      </c>
      <c r="L34" s="4">
        <v>3652</v>
      </c>
      <c r="M34" s="7" t="s">
        <v>362</v>
      </c>
      <c r="N34" s="7" t="s">
        <v>826</v>
      </c>
      <c r="O34" s="7" t="s">
        <v>356</v>
      </c>
      <c r="P34">
        <v>1989</v>
      </c>
      <c r="Q34">
        <v>1992</v>
      </c>
      <c r="R34" t="s">
        <v>256</v>
      </c>
      <c r="S34">
        <v>0</v>
      </c>
      <c r="T34">
        <v>1</v>
      </c>
      <c r="U34">
        <v>0</v>
      </c>
      <c r="W34">
        <v>0</v>
      </c>
      <c r="Z34">
        <v>0</v>
      </c>
      <c r="AA34">
        <v>1</v>
      </c>
      <c r="AB34">
        <v>1</v>
      </c>
      <c r="AC34">
        <v>0</v>
      </c>
      <c r="AD34">
        <v>0</v>
      </c>
      <c r="AE34">
        <v>0</v>
      </c>
      <c r="AF34">
        <v>0</v>
      </c>
      <c r="AG34">
        <v>1</v>
      </c>
      <c r="AH34">
        <v>1</v>
      </c>
      <c r="AI34">
        <v>4</v>
      </c>
      <c r="AJ34">
        <v>11</v>
      </c>
      <c r="AK34" t="b">
        <v>1</v>
      </c>
    </row>
    <row r="35" spans="1:37" x14ac:dyDescent="0.25">
      <c r="A35" s="17" t="s">
        <v>175</v>
      </c>
      <c r="B35" s="17" t="s">
        <v>176</v>
      </c>
      <c r="C35">
        <v>2002</v>
      </c>
      <c r="D35" s="3" t="s">
        <v>563</v>
      </c>
      <c r="E35" s="3" t="s">
        <v>574</v>
      </c>
      <c r="F35" s="29">
        <v>0</v>
      </c>
      <c r="G35" s="24">
        <v>0</v>
      </c>
      <c r="H35" s="5">
        <v>-0.1</v>
      </c>
      <c r="I35" s="5">
        <v>6.0795683191176897E-2</v>
      </c>
      <c r="J35" s="17" t="s">
        <v>558</v>
      </c>
      <c r="K35" s="20" t="s">
        <v>361</v>
      </c>
      <c r="L35" s="4">
        <v>3652</v>
      </c>
      <c r="M35" s="7" t="s">
        <v>362</v>
      </c>
      <c r="N35" s="7" t="s">
        <v>826</v>
      </c>
      <c r="O35" s="7" t="s">
        <v>356</v>
      </c>
      <c r="P35">
        <v>1989</v>
      </c>
      <c r="Q35">
        <v>1992</v>
      </c>
      <c r="R35" t="s">
        <v>256</v>
      </c>
      <c r="S35">
        <v>0</v>
      </c>
      <c r="T35">
        <v>1</v>
      </c>
      <c r="U35">
        <v>0</v>
      </c>
      <c r="W35">
        <v>0</v>
      </c>
      <c r="Z35">
        <v>0</v>
      </c>
      <c r="AA35">
        <v>1</v>
      </c>
      <c r="AB35">
        <v>1</v>
      </c>
      <c r="AC35">
        <v>0</v>
      </c>
      <c r="AD35">
        <v>0</v>
      </c>
      <c r="AE35">
        <v>0</v>
      </c>
      <c r="AF35">
        <v>0</v>
      </c>
      <c r="AG35">
        <v>1</v>
      </c>
      <c r="AH35">
        <v>1</v>
      </c>
      <c r="AI35">
        <v>4</v>
      </c>
      <c r="AJ35">
        <v>11</v>
      </c>
      <c r="AK35" t="b">
        <v>1</v>
      </c>
    </row>
    <row r="36" spans="1:37" x14ac:dyDescent="0.25">
      <c r="A36" s="17" t="s">
        <v>173</v>
      </c>
      <c r="B36" s="17" t="s">
        <v>174</v>
      </c>
      <c r="C36">
        <v>2004</v>
      </c>
      <c r="D36" s="3" t="s">
        <v>561</v>
      </c>
      <c r="E36" s="3" t="s">
        <v>575</v>
      </c>
      <c r="F36" s="29">
        <v>1</v>
      </c>
      <c r="G36" s="24">
        <v>0</v>
      </c>
      <c r="H36" s="5">
        <v>-0.10523602484472</v>
      </c>
      <c r="I36" s="5">
        <v>7.9673095862164006E-2</v>
      </c>
      <c r="J36" s="17" t="s">
        <v>260</v>
      </c>
      <c r="K36" s="20"/>
      <c r="L36" s="4">
        <v>136400</v>
      </c>
      <c r="M36" s="7" t="s">
        <v>252</v>
      </c>
      <c r="N36" s="7" t="s">
        <v>825</v>
      </c>
      <c r="O36" s="7" t="s">
        <v>347</v>
      </c>
      <c r="P36">
        <v>1979</v>
      </c>
      <c r="Q36">
        <v>1999</v>
      </c>
      <c r="R36" t="s">
        <v>247</v>
      </c>
      <c r="S36">
        <v>0</v>
      </c>
      <c r="T36">
        <v>0</v>
      </c>
      <c r="U36">
        <v>0</v>
      </c>
      <c r="W36">
        <v>0</v>
      </c>
      <c r="Z36">
        <v>0</v>
      </c>
      <c r="AA36">
        <v>1</v>
      </c>
      <c r="AB36">
        <v>1</v>
      </c>
      <c r="AC36">
        <v>0</v>
      </c>
      <c r="AD36">
        <v>0</v>
      </c>
      <c r="AE36">
        <v>1</v>
      </c>
      <c r="AF36">
        <v>0</v>
      </c>
      <c r="AG36">
        <v>1</v>
      </c>
      <c r="AH36">
        <v>1</v>
      </c>
      <c r="AI36">
        <v>6</v>
      </c>
      <c r="AJ36">
        <v>10</v>
      </c>
      <c r="AK36" t="b">
        <v>1</v>
      </c>
    </row>
    <row r="37" spans="1:37" x14ac:dyDescent="0.25">
      <c r="A37" s="17" t="s">
        <v>220</v>
      </c>
      <c r="B37" s="17" t="s">
        <v>221</v>
      </c>
      <c r="C37">
        <v>2006</v>
      </c>
      <c r="D37" s="3" t="s">
        <v>25</v>
      </c>
      <c r="E37" s="3" t="s">
        <v>576</v>
      </c>
      <c r="F37" s="29">
        <v>1</v>
      </c>
      <c r="G37" s="24">
        <v>0</v>
      </c>
      <c r="H37" s="5">
        <v>4.6119402985074602E-3</v>
      </c>
      <c r="I37" s="5">
        <f>0.044/0.65</f>
        <v>6.7692307692307691E-2</v>
      </c>
      <c r="J37" s="17" t="s">
        <v>222</v>
      </c>
      <c r="K37" s="20" t="s">
        <v>222</v>
      </c>
      <c r="L37" s="4">
        <v>2669</v>
      </c>
      <c r="M37" s="7" t="s">
        <v>363</v>
      </c>
      <c r="N37" s="7" t="s">
        <v>826</v>
      </c>
      <c r="O37" s="7" t="s">
        <v>328</v>
      </c>
      <c r="P37">
        <v>2003</v>
      </c>
      <c r="Q37">
        <v>2005</v>
      </c>
      <c r="R37" t="s">
        <v>253</v>
      </c>
      <c r="S37">
        <v>0</v>
      </c>
      <c r="T37">
        <v>1</v>
      </c>
      <c r="U37">
        <v>0</v>
      </c>
      <c r="W37">
        <v>0</v>
      </c>
      <c r="Z37">
        <v>1</v>
      </c>
      <c r="AA37">
        <v>0</v>
      </c>
      <c r="AB37">
        <v>1</v>
      </c>
      <c r="AC37">
        <v>0</v>
      </c>
      <c r="AD37">
        <v>0</v>
      </c>
      <c r="AE37">
        <v>0</v>
      </c>
      <c r="AF37">
        <v>1</v>
      </c>
      <c r="AG37">
        <v>1</v>
      </c>
      <c r="AH37">
        <v>0</v>
      </c>
      <c r="AI37">
        <v>8</v>
      </c>
      <c r="AJ37">
        <v>14</v>
      </c>
      <c r="AK37" t="b">
        <v>1</v>
      </c>
    </row>
    <row r="38" spans="1:37" x14ac:dyDescent="0.25">
      <c r="A38" s="17" t="s">
        <v>220</v>
      </c>
      <c r="B38" s="17" t="s">
        <v>221</v>
      </c>
      <c r="C38">
        <v>2006</v>
      </c>
      <c r="D38" s="3" t="s">
        <v>25</v>
      </c>
      <c r="E38" s="3" t="s">
        <v>576</v>
      </c>
      <c r="F38" s="29">
        <v>0</v>
      </c>
      <c r="G38" s="24">
        <v>0</v>
      </c>
      <c r="H38" s="5">
        <v>-0.39047761194029901</v>
      </c>
      <c r="I38" s="5">
        <v>0.18294029850746299</v>
      </c>
      <c r="J38" s="17" t="s">
        <v>223</v>
      </c>
      <c r="K38" s="20" t="s">
        <v>223</v>
      </c>
      <c r="L38" s="4">
        <v>270</v>
      </c>
      <c r="M38" s="7" t="s">
        <v>363</v>
      </c>
      <c r="N38" s="7" t="s">
        <v>826</v>
      </c>
      <c r="O38" s="7" t="s">
        <v>328</v>
      </c>
      <c r="P38">
        <v>2003</v>
      </c>
      <c r="Q38">
        <v>2005</v>
      </c>
      <c r="R38" t="s">
        <v>253</v>
      </c>
      <c r="S38">
        <v>0</v>
      </c>
      <c r="T38">
        <v>1</v>
      </c>
      <c r="U38">
        <v>0</v>
      </c>
      <c r="W38">
        <v>0</v>
      </c>
      <c r="Z38">
        <v>1</v>
      </c>
      <c r="AA38">
        <v>0</v>
      </c>
      <c r="AB38">
        <v>1</v>
      </c>
      <c r="AC38">
        <v>0</v>
      </c>
      <c r="AD38">
        <v>0</v>
      </c>
      <c r="AE38">
        <v>0</v>
      </c>
      <c r="AF38">
        <v>1</v>
      </c>
      <c r="AG38">
        <v>1</v>
      </c>
      <c r="AH38">
        <v>0</v>
      </c>
      <c r="AI38">
        <v>8</v>
      </c>
      <c r="AJ38">
        <v>14</v>
      </c>
      <c r="AK38" t="b">
        <v>1</v>
      </c>
    </row>
    <row r="39" spans="1:37" x14ac:dyDescent="0.25">
      <c r="A39" s="17" t="s">
        <v>220</v>
      </c>
      <c r="B39" s="17" t="s">
        <v>221</v>
      </c>
      <c r="C39">
        <v>2006</v>
      </c>
      <c r="D39" s="3" t="s">
        <v>25</v>
      </c>
      <c r="E39" s="3" t="s">
        <v>576</v>
      </c>
      <c r="F39" s="29">
        <v>0</v>
      </c>
      <c r="G39" s="24">
        <v>0</v>
      </c>
      <c r="H39" s="5">
        <v>-0.10146268656716401</v>
      </c>
      <c r="I39" s="5">
        <v>0.112223880597015</v>
      </c>
      <c r="J39" s="17" t="s">
        <v>224</v>
      </c>
      <c r="K39" s="20" t="s">
        <v>224</v>
      </c>
      <c r="L39" s="4">
        <v>349</v>
      </c>
      <c r="M39" s="7" t="s">
        <v>363</v>
      </c>
      <c r="N39" s="7" t="s">
        <v>826</v>
      </c>
      <c r="O39" s="7" t="s">
        <v>328</v>
      </c>
      <c r="P39">
        <v>2003</v>
      </c>
      <c r="Q39">
        <v>2005</v>
      </c>
      <c r="R39" t="s">
        <v>253</v>
      </c>
      <c r="S39">
        <v>0</v>
      </c>
      <c r="T39">
        <v>1</v>
      </c>
      <c r="U39">
        <v>0</v>
      </c>
      <c r="W39">
        <v>0</v>
      </c>
      <c r="Y39">
        <v>1</v>
      </c>
      <c r="Z39">
        <v>1</v>
      </c>
      <c r="AA39">
        <v>0</v>
      </c>
      <c r="AB39">
        <v>1</v>
      </c>
      <c r="AC39">
        <v>0</v>
      </c>
      <c r="AD39">
        <v>0</v>
      </c>
      <c r="AE39">
        <v>0</v>
      </c>
      <c r="AF39">
        <v>1</v>
      </c>
      <c r="AG39">
        <v>1</v>
      </c>
      <c r="AH39">
        <v>0</v>
      </c>
      <c r="AI39">
        <v>8</v>
      </c>
      <c r="AJ39">
        <v>14</v>
      </c>
      <c r="AK39" t="b">
        <v>1</v>
      </c>
    </row>
    <row r="40" spans="1:37" x14ac:dyDescent="0.25">
      <c r="A40" s="17" t="s">
        <v>220</v>
      </c>
      <c r="B40" s="17" t="s">
        <v>221</v>
      </c>
      <c r="C40">
        <v>2006</v>
      </c>
      <c r="D40" s="3" t="s">
        <v>25</v>
      </c>
      <c r="E40" s="3" t="s">
        <v>576</v>
      </c>
      <c r="F40" s="29">
        <v>0</v>
      </c>
      <c r="G40" s="24">
        <v>0</v>
      </c>
      <c r="H40" s="5">
        <v>-0.259805970149254</v>
      </c>
      <c r="I40" s="5">
        <v>0.213686567164179</v>
      </c>
      <c r="J40" s="17" t="s">
        <v>225</v>
      </c>
      <c r="K40" s="20" t="s">
        <v>225</v>
      </c>
      <c r="L40" s="4">
        <v>217</v>
      </c>
      <c r="M40" s="7" t="s">
        <v>363</v>
      </c>
      <c r="N40" s="7" t="s">
        <v>826</v>
      </c>
      <c r="O40" s="7" t="s">
        <v>328</v>
      </c>
      <c r="P40">
        <v>2003</v>
      </c>
      <c r="Q40">
        <v>2005</v>
      </c>
      <c r="R40" t="s">
        <v>253</v>
      </c>
      <c r="S40">
        <v>0</v>
      </c>
      <c r="T40">
        <v>1</v>
      </c>
      <c r="U40">
        <v>0</v>
      </c>
      <c r="W40">
        <v>0</v>
      </c>
      <c r="Z40">
        <v>1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1</v>
      </c>
      <c r="AG40">
        <v>1</v>
      </c>
      <c r="AH40">
        <v>0</v>
      </c>
      <c r="AI40">
        <v>8</v>
      </c>
      <c r="AJ40">
        <v>14</v>
      </c>
      <c r="AK40" t="b">
        <v>1</v>
      </c>
    </row>
    <row r="41" spans="1:37" ht="30" x14ac:dyDescent="0.25">
      <c r="A41" s="17" t="s">
        <v>220</v>
      </c>
      <c r="B41" s="17" t="s">
        <v>221</v>
      </c>
      <c r="C41">
        <v>2006</v>
      </c>
      <c r="D41" s="3" t="s">
        <v>25</v>
      </c>
      <c r="E41" s="3" t="s">
        <v>576</v>
      </c>
      <c r="F41" s="29">
        <v>0</v>
      </c>
      <c r="G41" s="24">
        <v>0</v>
      </c>
      <c r="H41" s="5">
        <v>0.12913432835820901</v>
      </c>
      <c r="I41" s="5">
        <v>0.13528358208955199</v>
      </c>
      <c r="J41" s="17" t="s">
        <v>226</v>
      </c>
      <c r="K41" s="20" t="s">
        <v>226</v>
      </c>
      <c r="L41" s="4">
        <v>385</v>
      </c>
      <c r="M41" s="7" t="s">
        <v>363</v>
      </c>
      <c r="N41" s="7" t="s">
        <v>826</v>
      </c>
      <c r="O41" s="7" t="s">
        <v>328</v>
      </c>
      <c r="P41">
        <v>2003</v>
      </c>
      <c r="Q41">
        <v>2005</v>
      </c>
      <c r="R41" t="s">
        <v>253</v>
      </c>
      <c r="S41">
        <v>0</v>
      </c>
      <c r="T41">
        <v>1</v>
      </c>
      <c r="U41">
        <v>0</v>
      </c>
      <c r="W41">
        <v>0</v>
      </c>
      <c r="Z41">
        <v>1</v>
      </c>
      <c r="AA41">
        <v>0</v>
      </c>
      <c r="AB41">
        <v>1</v>
      </c>
      <c r="AC41">
        <v>0</v>
      </c>
      <c r="AD41">
        <v>0</v>
      </c>
      <c r="AE41">
        <v>0</v>
      </c>
      <c r="AF41">
        <v>1</v>
      </c>
      <c r="AG41">
        <v>1</v>
      </c>
      <c r="AH41">
        <v>0</v>
      </c>
      <c r="AI41">
        <v>8</v>
      </c>
      <c r="AJ41">
        <v>14</v>
      </c>
      <c r="AK41" t="b">
        <v>1</v>
      </c>
    </row>
    <row r="42" spans="1:37" x14ac:dyDescent="0.25">
      <c r="A42" s="17" t="s">
        <v>109</v>
      </c>
      <c r="B42" s="17" t="s">
        <v>110</v>
      </c>
      <c r="C42">
        <v>2007</v>
      </c>
      <c r="D42" s="3" t="s">
        <v>25</v>
      </c>
      <c r="E42" s="3" t="s">
        <v>576</v>
      </c>
      <c r="F42" s="29">
        <v>1</v>
      </c>
      <c r="G42" s="24">
        <v>0</v>
      </c>
      <c r="H42" s="5">
        <f>0.0169/0.26</f>
        <v>6.4999999999999988E-2</v>
      </c>
      <c r="I42" s="5">
        <f>0.0621/0.26</f>
        <v>0.23884615384615385</v>
      </c>
      <c r="J42" s="17" t="s">
        <v>592</v>
      </c>
      <c r="K42" s="20" t="s">
        <v>633</v>
      </c>
      <c r="M42" s="7" t="s">
        <v>364</v>
      </c>
      <c r="N42" s="7" t="s">
        <v>826</v>
      </c>
      <c r="O42" s="7" t="s">
        <v>328</v>
      </c>
      <c r="P42">
        <v>2004</v>
      </c>
      <c r="Q42">
        <v>2004</v>
      </c>
      <c r="R42" t="s">
        <v>253</v>
      </c>
      <c r="S42">
        <v>0</v>
      </c>
      <c r="T42">
        <v>1</v>
      </c>
      <c r="U42">
        <v>0</v>
      </c>
      <c r="W42">
        <v>1</v>
      </c>
      <c r="Z42">
        <f t="shared" ref="Z42:Z71" si="0">1-AA42</f>
        <v>1</v>
      </c>
      <c r="AA42">
        <v>0</v>
      </c>
      <c r="AB42">
        <v>1</v>
      </c>
      <c r="AC42">
        <v>0</v>
      </c>
      <c r="AD42">
        <v>0</v>
      </c>
      <c r="AE42">
        <v>0</v>
      </c>
      <c r="AF42">
        <v>1</v>
      </c>
      <c r="AG42">
        <v>1</v>
      </c>
      <c r="AH42">
        <v>1</v>
      </c>
      <c r="AI42">
        <v>9</v>
      </c>
      <c r="AJ42">
        <v>2</v>
      </c>
      <c r="AK42" t="b">
        <v>1</v>
      </c>
    </row>
    <row r="43" spans="1:37" x14ac:dyDescent="0.25">
      <c r="A43" s="17" t="s">
        <v>109</v>
      </c>
      <c r="B43" s="17" t="s">
        <v>110</v>
      </c>
      <c r="C43">
        <v>2007</v>
      </c>
      <c r="D43" s="3" t="s">
        <v>25</v>
      </c>
      <c r="E43" s="3" t="s">
        <v>576</v>
      </c>
      <c r="F43" s="29">
        <v>0</v>
      </c>
      <c r="G43" s="24">
        <v>0</v>
      </c>
      <c r="H43" s="5">
        <v>7.3076923076923102E-3</v>
      </c>
      <c r="I43" s="5">
        <v>0.27269230769230801</v>
      </c>
      <c r="J43" s="17" t="s">
        <v>593</v>
      </c>
      <c r="K43" s="20" t="s">
        <v>633</v>
      </c>
      <c r="M43" s="7" t="s">
        <v>364</v>
      </c>
      <c r="N43" s="7" t="s">
        <v>826</v>
      </c>
      <c r="O43" s="7" t="s">
        <v>328</v>
      </c>
      <c r="P43">
        <v>2004</v>
      </c>
      <c r="Q43">
        <v>2004</v>
      </c>
      <c r="R43" t="s">
        <v>253</v>
      </c>
      <c r="S43">
        <v>0</v>
      </c>
      <c r="T43">
        <v>1</v>
      </c>
      <c r="U43">
        <v>0</v>
      </c>
      <c r="W43">
        <v>1</v>
      </c>
      <c r="Z43">
        <f t="shared" si="0"/>
        <v>1</v>
      </c>
      <c r="AA43">
        <v>0</v>
      </c>
      <c r="AB43">
        <v>1</v>
      </c>
      <c r="AC43">
        <v>0</v>
      </c>
      <c r="AD43">
        <v>0</v>
      </c>
      <c r="AE43">
        <v>0</v>
      </c>
      <c r="AF43">
        <v>0</v>
      </c>
      <c r="AG43">
        <v>1</v>
      </c>
      <c r="AH43">
        <v>1</v>
      </c>
      <c r="AI43">
        <v>9</v>
      </c>
      <c r="AJ43">
        <v>2</v>
      </c>
      <c r="AK43" t="b">
        <v>1</v>
      </c>
    </row>
    <row r="44" spans="1:37" x14ac:dyDescent="0.25">
      <c r="A44" s="17" t="s">
        <v>109</v>
      </c>
      <c r="B44" s="17" t="s">
        <v>110</v>
      </c>
      <c r="C44">
        <v>2007</v>
      </c>
      <c r="D44" s="3" t="s">
        <v>25</v>
      </c>
      <c r="E44" s="3" t="s">
        <v>576</v>
      </c>
      <c r="F44" s="29">
        <v>0</v>
      </c>
      <c r="G44" s="24">
        <v>0</v>
      </c>
      <c r="H44" s="5">
        <v>-0.12</v>
      </c>
      <c r="I44" s="5">
        <v>0.36653846153846198</v>
      </c>
      <c r="J44" s="17" t="s">
        <v>594</v>
      </c>
      <c r="K44" s="20" t="s">
        <v>633</v>
      </c>
      <c r="M44" s="7" t="s">
        <v>364</v>
      </c>
      <c r="N44" s="7" t="s">
        <v>826</v>
      </c>
      <c r="O44" s="7" t="s">
        <v>328</v>
      </c>
      <c r="P44">
        <v>2004</v>
      </c>
      <c r="Q44">
        <v>2004</v>
      </c>
      <c r="R44" t="s">
        <v>253</v>
      </c>
      <c r="S44">
        <v>0</v>
      </c>
      <c r="T44">
        <v>1</v>
      </c>
      <c r="U44">
        <v>0</v>
      </c>
      <c r="W44">
        <v>1</v>
      </c>
      <c r="Z44">
        <f t="shared" si="0"/>
        <v>1</v>
      </c>
      <c r="AA44">
        <v>0</v>
      </c>
      <c r="AB44">
        <v>1</v>
      </c>
      <c r="AC44">
        <v>0</v>
      </c>
      <c r="AD44">
        <v>0</v>
      </c>
      <c r="AE44">
        <v>0</v>
      </c>
      <c r="AF44">
        <v>0</v>
      </c>
      <c r="AG44">
        <v>1</v>
      </c>
      <c r="AH44">
        <v>1</v>
      </c>
      <c r="AI44">
        <v>9</v>
      </c>
      <c r="AJ44">
        <v>2</v>
      </c>
      <c r="AK44" t="b">
        <v>1</v>
      </c>
    </row>
    <row r="45" spans="1:37" x14ac:dyDescent="0.25">
      <c r="A45" s="17" t="s">
        <v>109</v>
      </c>
      <c r="B45" s="17" t="s">
        <v>110</v>
      </c>
      <c r="C45">
        <v>2007</v>
      </c>
      <c r="D45" s="3" t="s">
        <v>25</v>
      </c>
      <c r="E45" s="3" t="s">
        <v>576</v>
      </c>
      <c r="F45" s="29">
        <v>0</v>
      </c>
      <c r="G45" s="24">
        <v>0</v>
      </c>
      <c r="H45" s="5">
        <v>0.12423076923076901</v>
      </c>
      <c r="I45" s="5">
        <v>0.24346153846153801</v>
      </c>
      <c r="J45" s="17" t="s">
        <v>595</v>
      </c>
      <c r="K45" s="20" t="s">
        <v>633</v>
      </c>
      <c r="M45" s="7" t="s">
        <v>364</v>
      </c>
      <c r="N45" s="7" t="s">
        <v>826</v>
      </c>
      <c r="O45" s="7" t="s">
        <v>328</v>
      </c>
      <c r="P45">
        <v>2004</v>
      </c>
      <c r="Q45">
        <v>2004</v>
      </c>
      <c r="R45" t="s">
        <v>253</v>
      </c>
      <c r="S45">
        <v>0</v>
      </c>
      <c r="T45">
        <v>1</v>
      </c>
      <c r="U45">
        <v>0</v>
      </c>
      <c r="W45">
        <v>1</v>
      </c>
      <c r="Z45">
        <f t="shared" si="0"/>
        <v>1</v>
      </c>
      <c r="AA45">
        <v>0</v>
      </c>
      <c r="AB45">
        <v>1</v>
      </c>
      <c r="AC45">
        <v>0</v>
      </c>
      <c r="AD45">
        <v>0</v>
      </c>
      <c r="AE45">
        <v>0</v>
      </c>
      <c r="AF45">
        <v>1</v>
      </c>
      <c r="AG45">
        <v>1</v>
      </c>
      <c r="AH45">
        <v>1</v>
      </c>
      <c r="AI45">
        <v>9</v>
      </c>
      <c r="AJ45">
        <v>2</v>
      </c>
      <c r="AK45" t="b">
        <v>1</v>
      </c>
    </row>
    <row r="46" spans="1:37" x14ac:dyDescent="0.25">
      <c r="A46" s="17" t="s">
        <v>109</v>
      </c>
      <c r="B46" s="17" t="s">
        <v>110</v>
      </c>
      <c r="C46">
        <v>2007</v>
      </c>
      <c r="D46" s="3" t="s">
        <v>25</v>
      </c>
      <c r="E46" s="3" t="s">
        <v>576</v>
      </c>
      <c r="F46" s="29">
        <v>0</v>
      </c>
      <c r="G46" s="24">
        <v>0</v>
      </c>
      <c r="H46" s="5">
        <v>0.13730769230769199</v>
      </c>
      <c r="I46" s="5">
        <v>0.24961538461538499</v>
      </c>
      <c r="J46" s="17" t="s">
        <v>596</v>
      </c>
      <c r="K46" s="20" t="s">
        <v>633</v>
      </c>
      <c r="M46" s="7" t="s">
        <v>364</v>
      </c>
      <c r="N46" s="7" t="s">
        <v>826</v>
      </c>
      <c r="O46" s="7" t="s">
        <v>328</v>
      </c>
      <c r="P46">
        <v>2004</v>
      </c>
      <c r="Q46">
        <v>2004</v>
      </c>
      <c r="R46" t="s">
        <v>253</v>
      </c>
      <c r="S46">
        <v>0</v>
      </c>
      <c r="T46">
        <v>1</v>
      </c>
      <c r="U46">
        <v>0</v>
      </c>
      <c r="W46">
        <v>1</v>
      </c>
      <c r="Z46">
        <f t="shared" si="0"/>
        <v>1</v>
      </c>
      <c r="AA46">
        <v>0</v>
      </c>
      <c r="AB46">
        <v>1</v>
      </c>
      <c r="AC46">
        <v>0</v>
      </c>
      <c r="AD46">
        <v>0</v>
      </c>
      <c r="AE46">
        <v>0</v>
      </c>
      <c r="AF46">
        <v>1</v>
      </c>
      <c r="AG46">
        <v>1</v>
      </c>
      <c r="AH46">
        <v>1</v>
      </c>
      <c r="AI46">
        <v>9</v>
      </c>
      <c r="AJ46">
        <v>2</v>
      </c>
      <c r="AK46" t="b">
        <v>1</v>
      </c>
    </row>
    <row r="47" spans="1:37" x14ac:dyDescent="0.25">
      <c r="A47" s="17" t="s">
        <v>109</v>
      </c>
      <c r="B47" s="17" t="s">
        <v>110</v>
      </c>
      <c r="C47">
        <v>2007</v>
      </c>
      <c r="D47" s="3" t="s">
        <v>25</v>
      </c>
      <c r="E47" s="3" t="s">
        <v>576</v>
      </c>
      <c r="F47" s="29">
        <v>0</v>
      </c>
      <c r="G47" s="24">
        <v>0</v>
      </c>
      <c r="H47" s="5">
        <v>0.201538461538462</v>
      </c>
      <c r="I47" s="5">
        <v>0.29807692307692302</v>
      </c>
      <c r="J47" s="17" t="s">
        <v>597</v>
      </c>
      <c r="K47" s="20" t="s">
        <v>633</v>
      </c>
      <c r="M47" s="7" t="s">
        <v>364</v>
      </c>
      <c r="N47" s="7" t="s">
        <v>826</v>
      </c>
      <c r="O47" s="7" t="s">
        <v>328</v>
      </c>
      <c r="P47">
        <v>2004</v>
      </c>
      <c r="Q47">
        <v>2004</v>
      </c>
      <c r="R47" t="s">
        <v>253</v>
      </c>
      <c r="S47">
        <v>0</v>
      </c>
      <c r="T47">
        <v>1</v>
      </c>
      <c r="U47">
        <v>0</v>
      </c>
      <c r="W47">
        <v>1</v>
      </c>
      <c r="Z47">
        <f t="shared" si="0"/>
        <v>1</v>
      </c>
      <c r="AA47">
        <v>0</v>
      </c>
      <c r="AB47">
        <v>1</v>
      </c>
      <c r="AC47">
        <v>0</v>
      </c>
      <c r="AD47">
        <v>0</v>
      </c>
      <c r="AE47">
        <v>0</v>
      </c>
      <c r="AF47">
        <v>0</v>
      </c>
      <c r="AG47">
        <v>1</v>
      </c>
      <c r="AH47">
        <v>1</v>
      </c>
      <c r="AI47">
        <v>9</v>
      </c>
      <c r="AJ47">
        <v>2</v>
      </c>
      <c r="AK47" t="b">
        <v>1</v>
      </c>
    </row>
    <row r="48" spans="1:37" x14ac:dyDescent="0.25">
      <c r="A48" s="17" t="s">
        <v>109</v>
      </c>
      <c r="B48" s="17" t="s">
        <v>110</v>
      </c>
      <c r="C48">
        <v>2007</v>
      </c>
      <c r="D48" s="3" t="s">
        <v>25</v>
      </c>
      <c r="E48" s="3" t="s">
        <v>576</v>
      </c>
      <c r="F48" s="29">
        <v>0</v>
      </c>
      <c r="G48" s="24">
        <v>0</v>
      </c>
      <c r="H48" s="5">
        <v>2.6153846153846201E-2</v>
      </c>
      <c r="I48" s="5">
        <v>0.37692307692307703</v>
      </c>
      <c r="J48" s="17" t="s">
        <v>111</v>
      </c>
      <c r="K48" s="20" t="s">
        <v>633</v>
      </c>
      <c r="M48" s="7" t="s">
        <v>364</v>
      </c>
      <c r="N48" s="7" t="s">
        <v>826</v>
      </c>
      <c r="O48" s="7" t="s">
        <v>328</v>
      </c>
      <c r="P48">
        <v>2004</v>
      </c>
      <c r="Q48">
        <v>2004</v>
      </c>
      <c r="R48" t="s">
        <v>253</v>
      </c>
      <c r="S48">
        <v>0</v>
      </c>
      <c r="T48">
        <v>1</v>
      </c>
      <c r="U48">
        <v>0</v>
      </c>
      <c r="W48">
        <v>1</v>
      </c>
      <c r="Z48">
        <f t="shared" si="0"/>
        <v>1</v>
      </c>
      <c r="AA48">
        <v>0</v>
      </c>
      <c r="AB48">
        <v>1</v>
      </c>
      <c r="AC48">
        <v>0</v>
      </c>
      <c r="AD48">
        <v>0</v>
      </c>
      <c r="AE48">
        <v>0</v>
      </c>
      <c r="AF48">
        <v>0</v>
      </c>
      <c r="AG48">
        <v>1</v>
      </c>
      <c r="AH48">
        <v>1</v>
      </c>
      <c r="AI48">
        <v>9</v>
      </c>
      <c r="AJ48">
        <v>2</v>
      </c>
      <c r="AK48" t="b">
        <v>1</v>
      </c>
    </row>
    <row r="49" spans="1:37" x14ac:dyDescent="0.25">
      <c r="A49" s="17" t="s">
        <v>109</v>
      </c>
      <c r="B49" s="17" t="s">
        <v>110</v>
      </c>
      <c r="C49">
        <v>2007</v>
      </c>
      <c r="D49" s="3" t="s">
        <v>25</v>
      </c>
      <c r="E49" s="3" t="s">
        <v>576</v>
      </c>
      <c r="F49" s="29">
        <v>0</v>
      </c>
      <c r="G49" s="24">
        <v>0</v>
      </c>
      <c r="H49" s="5">
        <v>0.156153846153846</v>
      </c>
      <c r="I49" s="5">
        <v>0.25923076923076899</v>
      </c>
      <c r="J49" s="17" t="s">
        <v>598</v>
      </c>
      <c r="K49" s="20" t="s">
        <v>633</v>
      </c>
      <c r="M49" s="7" t="s">
        <v>364</v>
      </c>
      <c r="N49" s="7" t="s">
        <v>826</v>
      </c>
      <c r="O49" s="7" t="s">
        <v>328</v>
      </c>
      <c r="P49">
        <v>2004</v>
      </c>
      <c r="Q49">
        <v>2004</v>
      </c>
      <c r="R49" t="s">
        <v>253</v>
      </c>
      <c r="S49">
        <v>0</v>
      </c>
      <c r="T49">
        <v>1</v>
      </c>
      <c r="U49">
        <v>0</v>
      </c>
      <c r="W49">
        <v>1</v>
      </c>
      <c r="Z49">
        <f t="shared" si="0"/>
        <v>1</v>
      </c>
      <c r="AA49">
        <v>0</v>
      </c>
      <c r="AB49">
        <v>1</v>
      </c>
      <c r="AC49">
        <v>0</v>
      </c>
      <c r="AD49">
        <v>0</v>
      </c>
      <c r="AE49">
        <v>0</v>
      </c>
      <c r="AF49">
        <v>1</v>
      </c>
      <c r="AG49">
        <v>1</v>
      </c>
      <c r="AH49">
        <v>1</v>
      </c>
      <c r="AI49">
        <v>9</v>
      </c>
      <c r="AJ49">
        <v>2</v>
      </c>
      <c r="AK49" t="b">
        <v>1</v>
      </c>
    </row>
    <row r="50" spans="1:37" x14ac:dyDescent="0.25">
      <c r="A50" s="17" t="s">
        <v>109</v>
      </c>
      <c r="B50" s="17" t="s">
        <v>110</v>
      </c>
      <c r="C50">
        <v>2007</v>
      </c>
      <c r="D50" s="3" t="s">
        <v>12</v>
      </c>
      <c r="E50" s="3" t="s">
        <v>576</v>
      </c>
      <c r="F50" s="29">
        <v>0</v>
      </c>
      <c r="G50" s="24">
        <v>0</v>
      </c>
      <c r="H50" s="5">
        <f>0.0275/0.26</f>
        <v>0.10576923076923077</v>
      </c>
      <c r="I50" s="5">
        <v>0.26730769230769202</v>
      </c>
      <c r="J50" s="17" t="s">
        <v>600</v>
      </c>
      <c r="K50" s="20" t="s">
        <v>633</v>
      </c>
      <c r="M50" s="7" t="s">
        <v>364</v>
      </c>
      <c r="N50" s="7" t="s">
        <v>826</v>
      </c>
      <c r="O50" s="7" t="s">
        <v>328</v>
      </c>
      <c r="P50">
        <v>2004</v>
      </c>
      <c r="Q50">
        <v>2004</v>
      </c>
      <c r="R50" t="s">
        <v>253</v>
      </c>
      <c r="S50">
        <v>0</v>
      </c>
      <c r="T50">
        <v>1</v>
      </c>
      <c r="U50">
        <v>0</v>
      </c>
      <c r="W50">
        <v>1</v>
      </c>
      <c r="Z50">
        <f t="shared" si="0"/>
        <v>1</v>
      </c>
      <c r="AA50">
        <v>0</v>
      </c>
      <c r="AB50">
        <v>0</v>
      </c>
      <c r="AC50">
        <v>1</v>
      </c>
      <c r="AD50">
        <v>0</v>
      </c>
      <c r="AE50">
        <v>0</v>
      </c>
      <c r="AF50">
        <v>1</v>
      </c>
      <c r="AG50">
        <v>1</v>
      </c>
      <c r="AH50">
        <v>1</v>
      </c>
      <c r="AI50">
        <v>9</v>
      </c>
      <c r="AJ50">
        <v>2</v>
      </c>
      <c r="AK50" t="b">
        <v>1</v>
      </c>
    </row>
    <row r="51" spans="1:37" x14ac:dyDescent="0.25">
      <c r="A51" s="17" t="s">
        <v>109</v>
      </c>
      <c r="B51" s="17" t="s">
        <v>110</v>
      </c>
      <c r="C51">
        <v>2007</v>
      </c>
      <c r="D51" s="3" t="s">
        <v>12</v>
      </c>
      <c r="E51" s="3" t="s">
        <v>576</v>
      </c>
      <c r="F51" s="29">
        <v>0</v>
      </c>
      <c r="G51" s="24">
        <v>0</v>
      </c>
      <c r="H51" s="5">
        <v>3.8461538461538498E-2</v>
      </c>
      <c r="I51" s="5">
        <v>0.30346153846153801</v>
      </c>
      <c r="J51" s="17" t="s">
        <v>601</v>
      </c>
      <c r="K51" s="20" t="s">
        <v>633</v>
      </c>
      <c r="M51" s="7" t="s">
        <v>364</v>
      </c>
      <c r="N51" s="7" t="s">
        <v>826</v>
      </c>
      <c r="O51" s="7" t="s">
        <v>328</v>
      </c>
      <c r="P51">
        <v>2004</v>
      </c>
      <c r="Q51">
        <v>2004</v>
      </c>
      <c r="R51" t="s">
        <v>253</v>
      </c>
      <c r="S51">
        <v>0</v>
      </c>
      <c r="T51">
        <v>1</v>
      </c>
      <c r="U51">
        <v>0</v>
      </c>
      <c r="W51">
        <v>1</v>
      </c>
      <c r="Z51">
        <f t="shared" si="0"/>
        <v>1</v>
      </c>
      <c r="AA51">
        <v>0</v>
      </c>
      <c r="AB51">
        <v>0</v>
      </c>
      <c r="AC51">
        <v>1</v>
      </c>
      <c r="AD51">
        <v>0</v>
      </c>
      <c r="AE51">
        <v>0</v>
      </c>
      <c r="AF51">
        <v>0</v>
      </c>
      <c r="AG51">
        <v>1</v>
      </c>
      <c r="AH51">
        <v>1</v>
      </c>
      <c r="AI51">
        <v>9</v>
      </c>
      <c r="AJ51">
        <v>2</v>
      </c>
      <c r="AK51" t="b">
        <v>1</v>
      </c>
    </row>
    <row r="52" spans="1:37" x14ac:dyDescent="0.25">
      <c r="A52" s="17" t="s">
        <v>109</v>
      </c>
      <c r="B52" s="17" t="s">
        <v>110</v>
      </c>
      <c r="C52">
        <v>2007</v>
      </c>
      <c r="D52" s="3" t="s">
        <v>12</v>
      </c>
      <c r="E52" s="3" t="s">
        <v>576</v>
      </c>
      <c r="F52" s="29">
        <v>0</v>
      </c>
      <c r="G52" s="24">
        <v>0</v>
      </c>
      <c r="H52" s="5">
        <v>0.182307692307692</v>
      </c>
      <c r="I52" s="5">
        <v>0.34346153846153799</v>
      </c>
      <c r="J52" s="17" t="s">
        <v>602</v>
      </c>
      <c r="K52" s="20" t="s">
        <v>633</v>
      </c>
      <c r="M52" s="7" t="s">
        <v>364</v>
      </c>
      <c r="N52" s="7" t="s">
        <v>826</v>
      </c>
      <c r="O52" s="7" t="s">
        <v>328</v>
      </c>
      <c r="P52">
        <v>2004</v>
      </c>
      <c r="Q52">
        <v>2004</v>
      </c>
      <c r="R52" t="s">
        <v>253</v>
      </c>
      <c r="S52">
        <v>0</v>
      </c>
      <c r="T52">
        <v>1</v>
      </c>
      <c r="U52">
        <v>0</v>
      </c>
      <c r="W52">
        <v>1</v>
      </c>
      <c r="Z52">
        <f t="shared" si="0"/>
        <v>1</v>
      </c>
      <c r="AA52">
        <v>0</v>
      </c>
      <c r="AB52">
        <v>0</v>
      </c>
      <c r="AC52">
        <v>1</v>
      </c>
      <c r="AD52">
        <v>0</v>
      </c>
      <c r="AE52">
        <v>0</v>
      </c>
      <c r="AF52">
        <v>0</v>
      </c>
      <c r="AG52">
        <v>1</v>
      </c>
      <c r="AH52">
        <v>1</v>
      </c>
      <c r="AI52">
        <v>9</v>
      </c>
      <c r="AJ52">
        <v>2</v>
      </c>
      <c r="AK52" t="b">
        <v>1</v>
      </c>
    </row>
    <row r="53" spans="1:37" x14ac:dyDescent="0.25">
      <c r="A53" s="17" t="s">
        <v>109</v>
      </c>
      <c r="B53" s="17" t="s">
        <v>110</v>
      </c>
      <c r="C53">
        <v>2007</v>
      </c>
      <c r="D53" s="3" t="s">
        <v>12</v>
      </c>
      <c r="E53" s="3" t="s">
        <v>576</v>
      </c>
      <c r="F53" s="29">
        <v>0</v>
      </c>
      <c r="G53" s="24">
        <v>0</v>
      </c>
      <c r="H53" s="5">
        <v>9.6923076923076903E-2</v>
      </c>
      <c r="I53" s="5">
        <v>0.28115384615384598</v>
      </c>
      <c r="J53" s="17" t="s">
        <v>603</v>
      </c>
      <c r="K53" s="20" t="s">
        <v>633</v>
      </c>
      <c r="M53" s="7" t="s">
        <v>364</v>
      </c>
      <c r="N53" s="7" t="s">
        <v>826</v>
      </c>
      <c r="O53" s="7" t="s">
        <v>328</v>
      </c>
      <c r="P53">
        <v>2004</v>
      </c>
      <c r="Q53">
        <v>2004</v>
      </c>
      <c r="R53" t="s">
        <v>253</v>
      </c>
      <c r="S53">
        <v>0</v>
      </c>
      <c r="T53">
        <v>1</v>
      </c>
      <c r="U53">
        <v>0</v>
      </c>
      <c r="W53">
        <v>1</v>
      </c>
      <c r="Z53">
        <f t="shared" si="0"/>
        <v>1</v>
      </c>
      <c r="AA53">
        <v>0</v>
      </c>
      <c r="AB53">
        <v>0</v>
      </c>
      <c r="AC53">
        <v>1</v>
      </c>
      <c r="AD53">
        <v>0</v>
      </c>
      <c r="AE53">
        <v>0</v>
      </c>
      <c r="AF53">
        <v>1</v>
      </c>
      <c r="AG53">
        <v>1</v>
      </c>
      <c r="AH53">
        <v>1</v>
      </c>
      <c r="AI53">
        <v>9</v>
      </c>
      <c r="AJ53">
        <v>2</v>
      </c>
      <c r="AK53" t="b">
        <v>1</v>
      </c>
    </row>
    <row r="54" spans="1:37" x14ac:dyDescent="0.25">
      <c r="A54" s="17" t="s">
        <v>109</v>
      </c>
      <c r="B54" s="17" t="s">
        <v>110</v>
      </c>
      <c r="C54">
        <v>2007</v>
      </c>
      <c r="D54" s="3" t="s">
        <v>12</v>
      </c>
      <c r="E54" s="3" t="s">
        <v>576</v>
      </c>
      <c r="F54" s="29">
        <v>0</v>
      </c>
      <c r="G54" s="24">
        <v>0</v>
      </c>
      <c r="H54" s="5">
        <v>0.17423076923076899</v>
      </c>
      <c r="I54" s="5">
        <v>0.27692307692307699</v>
      </c>
      <c r="J54" s="17" t="s">
        <v>604</v>
      </c>
      <c r="K54" s="20" t="s">
        <v>633</v>
      </c>
      <c r="M54" s="7" t="s">
        <v>364</v>
      </c>
      <c r="N54" s="7" t="s">
        <v>826</v>
      </c>
      <c r="O54" s="7" t="s">
        <v>328</v>
      </c>
      <c r="P54">
        <v>2004</v>
      </c>
      <c r="Q54">
        <v>2004</v>
      </c>
      <c r="R54" t="s">
        <v>253</v>
      </c>
      <c r="S54">
        <v>0</v>
      </c>
      <c r="T54">
        <v>1</v>
      </c>
      <c r="U54">
        <v>0</v>
      </c>
      <c r="W54">
        <v>1</v>
      </c>
      <c r="Z54">
        <f t="shared" si="0"/>
        <v>1</v>
      </c>
      <c r="AA54">
        <v>0</v>
      </c>
      <c r="AB54">
        <v>0</v>
      </c>
      <c r="AC54">
        <v>1</v>
      </c>
      <c r="AD54">
        <v>0</v>
      </c>
      <c r="AE54">
        <v>0</v>
      </c>
      <c r="AF54">
        <v>1</v>
      </c>
      <c r="AG54">
        <v>1</v>
      </c>
      <c r="AH54">
        <v>1</v>
      </c>
      <c r="AI54">
        <v>9</v>
      </c>
      <c r="AJ54">
        <v>2</v>
      </c>
      <c r="AK54" t="b">
        <v>1</v>
      </c>
    </row>
    <row r="55" spans="1:37" x14ac:dyDescent="0.25">
      <c r="A55" s="17" t="s">
        <v>109</v>
      </c>
      <c r="B55" s="17" t="s">
        <v>110</v>
      </c>
      <c r="C55">
        <v>2007</v>
      </c>
      <c r="D55" s="3" t="s">
        <v>12</v>
      </c>
      <c r="E55" s="3" t="s">
        <v>576</v>
      </c>
      <c r="F55" s="29">
        <v>0</v>
      </c>
      <c r="G55" s="24">
        <v>0</v>
      </c>
      <c r="H55" s="5">
        <v>0.20499999999999999</v>
      </c>
      <c r="I55" s="5">
        <v>0.32</v>
      </c>
      <c r="J55" s="17" t="s">
        <v>605</v>
      </c>
      <c r="K55" s="20" t="s">
        <v>633</v>
      </c>
      <c r="M55" s="7" t="s">
        <v>364</v>
      </c>
      <c r="N55" s="7" t="s">
        <v>826</v>
      </c>
      <c r="O55" s="7" t="s">
        <v>328</v>
      </c>
      <c r="P55">
        <v>2004</v>
      </c>
      <c r="Q55">
        <v>2004</v>
      </c>
      <c r="R55" t="s">
        <v>253</v>
      </c>
      <c r="S55">
        <v>0</v>
      </c>
      <c r="T55">
        <v>1</v>
      </c>
      <c r="U55">
        <v>0</v>
      </c>
      <c r="W55">
        <v>1</v>
      </c>
      <c r="Z55">
        <f t="shared" si="0"/>
        <v>1</v>
      </c>
      <c r="AA55">
        <v>0</v>
      </c>
      <c r="AB55">
        <v>0</v>
      </c>
      <c r="AC55">
        <v>1</v>
      </c>
      <c r="AD55">
        <v>0</v>
      </c>
      <c r="AE55">
        <v>0</v>
      </c>
      <c r="AF55">
        <v>0</v>
      </c>
      <c r="AG55">
        <v>1</v>
      </c>
      <c r="AH55">
        <v>1</v>
      </c>
      <c r="AI55">
        <v>9</v>
      </c>
      <c r="AJ55">
        <v>2</v>
      </c>
      <c r="AK55" t="b">
        <v>1</v>
      </c>
    </row>
    <row r="56" spans="1:37" x14ac:dyDescent="0.25">
      <c r="A56" s="17" t="s">
        <v>109</v>
      </c>
      <c r="B56" s="17" t="s">
        <v>110</v>
      </c>
      <c r="C56">
        <v>2007</v>
      </c>
      <c r="D56" s="3" t="s">
        <v>12</v>
      </c>
      <c r="E56" s="3" t="s">
        <v>576</v>
      </c>
      <c r="F56" s="29">
        <v>0</v>
      </c>
      <c r="G56" s="24">
        <v>0</v>
      </c>
      <c r="H56" s="5">
        <v>0.27307692307692299</v>
      </c>
      <c r="I56" s="5">
        <v>0.35307692307692301</v>
      </c>
      <c r="J56" s="17" t="s">
        <v>606</v>
      </c>
      <c r="K56" s="20" t="s">
        <v>633</v>
      </c>
      <c r="M56" s="7" t="s">
        <v>364</v>
      </c>
      <c r="N56" s="7" t="s">
        <v>826</v>
      </c>
      <c r="O56" s="7" t="s">
        <v>328</v>
      </c>
      <c r="P56">
        <v>2004</v>
      </c>
      <c r="Q56">
        <v>2004</v>
      </c>
      <c r="R56" t="s">
        <v>253</v>
      </c>
      <c r="S56">
        <v>0</v>
      </c>
      <c r="T56">
        <v>1</v>
      </c>
      <c r="U56">
        <v>0</v>
      </c>
      <c r="W56">
        <v>1</v>
      </c>
      <c r="Z56">
        <f t="shared" si="0"/>
        <v>1</v>
      </c>
      <c r="AA56">
        <v>0</v>
      </c>
      <c r="AB56">
        <v>0</v>
      </c>
      <c r="AC56">
        <v>1</v>
      </c>
      <c r="AD56">
        <v>0</v>
      </c>
      <c r="AE56">
        <v>0</v>
      </c>
      <c r="AF56">
        <v>0</v>
      </c>
      <c r="AG56">
        <v>1</v>
      </c>
      <c r="AH56">
        <v>1</v>
      </c>
      <c r="AI56">
        <v>9</v>
      </c>
      <c r="AJ56">
        <v>2</v>
      </c>
      <c r="AK56" t="b">
        <v>1</v>
      </c>
    </row>
    <row r="57" spans="1:37" x14ac:dyDescent="0.25">
      <c r="A57" s="17" t="s">
        <v>109</v>
      </c>
      <c r="B57" s="17" t="s">
        <v>110</v>
      </c>
      <c r="C57">
        <v>2007</v>
      </c>
      <c r="D57" s="3" t="s">
        <v>12</v>
      </c>
      <c r="E57" s="3" t="s">
        <v>576</v>
      </c>
      <c r="F57" s="29">
        <v>0</v>
      </c>
      <c r="G57" s="24">
        <v>0</v>
      </c>
      <c r="H57" s="5">
        <v>0.136538461538462</v>
      </c>
      <c r="I57" s="5">
        <v>0.29615384615384599</v>
      </c>
      <c r="J57" s="17" t="s">
        <v>599</v>
      </c>
      <c r="K57" s="20" t="s">
        <v>633</v>
      </c>
      <c r="M57" s="7" t="s">
        <v>364</v>
      </c>
      <c r="N57" s="7" t="s">
        <v>826</v>
      </c>
      <c r="O57" s="7" t="s">
        <v>328</v>
      </c>
      <c r="P57">
        <v>2004</v>
      </c>
      <c r="Q57">
        <v>2004</v>
      </c>
      <c r="R57" t="s">
        <v>253</v>
      </c>
      <c r="S57">
        <v>0</v>
      </c>
      <c r="T57">
        <v>1</v>
      </c>
      <c r="U57">
        <v>0</v>
      </c>
      <c r="W57">
        <v>1</v>
      </c>
      <c r="Z57">
        <f t="shared" si="0"/>
        <v>1</v>
      </c>
      <c r="AA57">
        <v>0</v>
      </c>
      <c r="AB57">
        <v>0</v>
      </c>
      <c r="AC57">
        <v>1</v>
      </c>
      <c r="AD57">
        <v>0</v>
      </c>
      <c r="AE57">
        <v>0</v>
      </c>
      <c r="AF57">
        <v>1</v>
      </c>
      <c r="AG57">
        <v>1</v>
      </c>
      <c r="AH57">
        <v>1</v>
      </c>
      <c r="AI57">
        <v>9</v>
      </c>
      <c r="AJ57">
        <v>2</v>
      </c>
      <c r="AK57" t="b">
        <v>1</v>
      </c>
    </row>
    <row r="58" spans="1:37" x14ac:dyDescent="0.25">
      <c r="A58" s="17" t="s">
        <v>109</v>
      </c>
      <c r="B58" s="17" t="s">
        <v>110</v>
      </c>
      <c r="C58">
        <v>2007</v>
      </c>
      <c r="D58" s="3" t="s">
        <v>25</v>
      </c>
      <c r="E58" s="3" t="s">
        <v>591</v>
      </c>
      <c r="F58" s="29">
        <v>0</v>
      </c>
      <c r="G58" s="24">
        <v>0</v>
      </c>
      <c r="H58" s="5">
        <v>0.04</v>
      </c>
      <c r="I58" s="5">
        <v>7.5994603988971204E-2</v>
      </c>
      <c r="J58" s="17" t="s">
        <v>584</v>
      </c>
      <c r="K58" s="20" t="s">
        <v>633</v>
      </c>
      <c r="M58" s="7" t="s">
        <v>364</v>
      </c>
      <c r="N58" s="7" t="s">
        <v>826</v>
      </c>
      <c r="O58" s="7" t="s">
        <v>328</v>
      </c>
      <c r="P58">
        <v>2004</v>
      </c>
      <c r="Q58">
        <v>2004</v>
      </c>
      <c r="R58" t="s">
        <v>253</v>
      </c>
      <c r="S58">
        <v>0</v>
      </c>
      <c r="T58">
        <v>1</v>
      </c>
      <c r="U58">
        <v>0</v>
      </c>
      <c r="W58">
        <v>1</v>
      </c>
      <c r="Z58">
        <f t="shared" si="0"/>
        <v>1</v>
      </c>
      <c r="AA58">
        <v>0</v>
      </c>
      <c r="AB58">
        <v>1</v>
      </c>
      <c r="AC58">
        <v>0</v>
      </c>
      <c r="AD58">
        <v>0</v>
      </c>
      <c r="AE58">
        <v>0</v>
      </c>
      <c r="AF58">
        <v>0</v>
      </c>
      <c r="AG58">
        <v>1</v>
      </c>
      <c r="AH58">
        <v>1</v>
      </c>
      <c r="AI58">
        <v>9</v>
      </c>
      <c r="AJ58">
        <v>2</v>
      </c>
      <c r="AK58" t="b">
        <v>1</v>
      </c>
    </row>
    <row r="59" spans="1:37" x14ac:dyDescent="0.25">
      <c r="A59" s="17" t="s">
        <v>109</v>
      </c>
      <c r="B59" s="17" t="s">
        <v>110</v>
      </c>
      <c r="C59">
        <v>2007</v>
      </c>
      <c r="D59" s="3" t="s">
        <v>25</v>
      </c>
      <c r="E59" s="3" t="s">
        <v>591</v>
      </c>
      <c r="F59" s="29">
        <v>0</v>
      </c>
      <c r="G59" s="24">
        <v>0</v>
      </c>
      <c r="H59" s="5">
        <v>0.01</v>
      </c>
      <c r="I59" s="5">
        <v>6.6875251510294595E-2</v>
      </c>
      <c r="J59" s="17" t="s">
        <v>590</v>
      </c>
      <c r="K59" s="20" t="s">
        <v>633</v>
      </c>
      <c r="M59" s="7" t="s">
        <v>364</v>
      </c>
      <c r="N59" s="7" t="s">
        <v>826</v>
      </c>
      <c r="O59" s="7" t="s">
        <v>328</v>
      </c>
      <c r="P59">
        <v>2004</v>
      </c>
      <c r="Q59">
        <v>2004</v>
      </c>
      <c r="R59" t="s">
        <v>253</v>
      </c>
      <c r="S59">
        <v>0</v>
      </c>
      <c r="T59">
        <v>1</v>
      </c>
      <c r="U59">
        <v>0</v>
      </c>
      <c r="W59">
        <v>1</v>
      </c>
      <c r="X59" t="s">
        <v>567</v>
      </c>
      <c r="Z59">
        <f t="shared" si="0"/>
        <v>1</v>
      </c>
      <c r="AA59">
        <v>0</v>
      </c>
      <c r="AB59">
        <v>1</v>
      </c>
      <c r="AC59">
        <v>0</v>
      </c>
      <c r="AD59">
        <v>0</v>
      </c>
      <c r="AE59">
        <v>0</v>
      </c>
      <c r="AF59">
        <v>0</v>
      </c>
      <c r="AG59">
        <v>1</v>
      </c>
      <c r="AH59">
        <v>1</v>
      </c>
      <c r="AI59">
        <v>9</v>
      </c>
      <c r="AJ59">
        <v>2</v>
      </c>
      <c r="AK59" t="b">
        <v>1</v>
      </c>
    </row>
    <row r="60" spans="1:37" x14ac:dyDescent="0.25">
      <c r="A60" s="17" t="s">
        <v>109</v>
      </c>
      <c r="B60" s="17" t="s">
        <v>110</v>
      </c>
      <c r="C60">
        <v>2007</v>
      </c>
      <c r="D60" s="3" t="s">
        <v>25</v>
      </c>
      <c r="E60" s="3" t="s">
        <v>591</v>
      </c>
      <c r="F60" s="29">
        <v>0</v>
      </c>
      <c r="G60" s="24">
        <v>0</v>
      </c>
      <c r="H60" s="5">
        <v>0.08</v>
      </c>
      <c r="I60" s="5">
        <v>0.121591366382354</v>
      </c>
      <c r="J60" s="17" t="s">
        <v>585</v>
      </c>
      <c r="K60" s="20" t="s">
        <v>633</v>
      </c>
      <c r="M60" s="7" t="s">
        <v>364</v>
      </c>
      <c r="N60" s="7" t="s">
        <v>826</v>
      </c>
      <c r="O60" s="7" t="s">
        <v>328</v>
      </c>
      <c r="P60">
        <v>2004</v>
      </c>
      <c r="Q60">
        <v>2004</v>
      </c>
      <c r="R60" t="s">
        <v>253</v>
      </c>
      <c r="S60">
        <v>0</v>
      </c>
      <c r="T60">
        <v>1</v>
      </c>
      <c r="U60">
        <v>0</v>
      </c>
      <c r="W60">
        <v>1</v>
      </c>
      <c r="X60" t="s">
        <v>568</v>
      </c>
      <c r="Z60">
        <f t="shared" si="0"/>
        <v>1</v>
      </c>
      <c r="AA60">
        <v>0</v>
      </c>
      <c r="AB60">
        <v>1</v>
      </c>
      <c r="AC60">
        <v>0</v>
      </c>
      <c r="AD60">
        <v>0</v>
      </c>
      <c r="AE60">
        <v>0</v>
      </c>
      <c r="AF60">
        <v>0</v>
      </c>
      <c r="AG60">
        <v>1</v>
      </c>
      <c r="AH60">
        <v>1</v>
      </c>
      <c r="AI60">
        <v>9</v>
      </c>
      <c r="AJ60">
        <v>2</v>
      </c>
      <c r="AK60" t="b">
        <v>1</v>
      </c>
    </row>
    <row r="61" spans="1:37" x14ac:dyDescent="0.25">
      <c r="A61" s="17" t="s">
        <v>109</v>
      </c>
      <c r="B61" s="17" t="s">
        <v>110</v>
      </c>
      <c r="C61">
        <v>2007</v>
      </c>
      <c r="D61" s="3" t="s">
        <v>25</v>
      </c>
      <c r="E61" s="3" t="s">
        <v>591</v>
      </c>
      <c r="F61" s="29">
        <v>0</v>
      </c>
      <c r="G61" s="24">
        <v>0</v>
      </c>
      <c r="H61" s="5">
        <v>0.04</v>
      </c>
      <c r="I61" s="5">
        <v>8.2074172308088902E-2</v>
      </c>
      <c r="J61" s="17" t="s">
        <v>586</v>
      </c>
      <c r="K61" s="20" t="s">
        <v>633</v>
      </c>
      <c r="M61" s="7" t="s">
        <v>364</v>
      </c>
      <c r="N61" s="7" t="s">
        <v>826</v>
      </c>
      <c r="O61" s="7" t="s">
        <v>328</v>
      </c>
      <c r="P61">
        <v>2004</v>
      </c>
      <c r="Q61">
        <v>2004</v>
      </c>
      <c r="R61" t="s">
        <v>253</v>
      </c>
      <c r="S61">
        <v>0</v>
      </c>
      <c r="T61">
        <v>1</v>
      </c>
      <c r="U61">
        <v>0</v>
      </c>
      <c r="W61">
        <v>1</v>
      </c>
      <c r="Z61">
        <f t="shared" si="0"/>
        <v>1</v>
      </c>
      <c r="AA61">
        <v>0</v>
      </c>
      <c r="AB61">
        <v>1</v>
      </c>
      <c r="AC61">
        <v>0</v>
      </c>
      <c r="AD61">
        <v>0</v>
      </c>
      <c r="AE61">
        <v>0</v>
      </c>
      <c r="AF61">
        <v>0</v>
      </c>
      <c r="AG61">
        <v>1</v>
      </c>
      <c r="AH61">
        <v>1</v>
      </c>
      <c r="AI61">
        <v>9</v>
      </c>
      <c r="AJ61">
        <v>2</v>
      </c>
      <c r="AK61" t="b">
        <v>1</v>
      </c>
    </row>
    <row r="62" spans="1:37" x14ac:dyDescent="0.25">
      <c r="A62" s="17" t="s">
        <v>109</v>
      </c>
      <c r="B62" s="17" t="s">
        <v>110</v>
      </c>
      <c r="C62">
        <v>2007</v>
      </c>
      <c r="D62" s="3" t="s">
        <v>25</v>
      </c>
      <c r="E62" s="3" t="s">
        <v>591</v>
      </c>
      <c r="F62" s="29">
        <v>0</v>
      </c>
      <c r="G62" s="24">
        <v>0</v>
      </c>
      <c r="H62" s="5">
        <v>0.03</v>
      </c>
      <c r="I62" s="5">
        <v>7.9034388148530005E-2</v>
      </c>
      <c r="J62" s="17" t="s">
        <v>587</v>
      </c>
      <c r="K62" s="20" t="s">
        <v>633</v>
      </c>
      <c r="M62" s="7" t="s">
        <v>364</v>
      </c>
      <c r="N62" s="7" t="s">
        <v>826</v>
      </c>
      <c r="O62" s="7" t="s">
        <v>328</v>
      </c>
      <c r="P62">
        <v>2004</v>
      </c>
      <c r="Q62">
        <v>2004</v>
      </c>
      <c r="R62" t="s">
        <v>253</v>
      </c>
      <c r="S62">
        <v>0</v>
      </c>
      <c r="T62">
        <v>1</v>
      </c>
      <c r="U62">
        <v>0</v>
      </c>
      <c r="W62">
        <v>1</v>
      </c>
      <c r="Z62">
        <f t="shared" si="0"/>
        <v>1</v>
      </c>
      <c r="AA62">
        <v>0</v>
      </c>
      <c r="AB62">
        <v>1</v>
      </c>
      <c r="AC62">
        <v>0</v>
      </c>
      <c r="AD62">
        <v>0</v>
      </c>
      <c r="AE62">
        <v>0</v>
      </c>
      <c r="AF62">
        <v>0</v>
      </c>
      <c r="AG62">
        <v>1</v>
      </c>
      <c r="AH62">
        <v>1</v>
      </c>
      <c r="AI62">
        <v>9</v>
      </c>
      <c r="AJ62">
        <v>2</v>
      </c>
      <c r="AK62" t="b">
        <v>1</v>
      </c>
    </row>
    <row r="63" spans="1:37" x14ac:dyDescent="0.25">
      <c r="A63" s="17" t="s">
        <v>109</v>
      </c>
      <c r="B63" s="17" t="s">
        <v>110</v>
      </c>
      <c r="C63">
        <v>2007</v>
      </c>
      <c r="D63" s="3" t="s">
        <v>25</v>
      </c>
      <c r="E63" s="3" t="s">
        <v>591</v>
      </c>
      <c r="F63" s="29">
        <v>0</v>
      </c>
      <c r="G63" s="24">
        <v>0</v>
      </c>
      <c r="H63" s="5">
        <v>0.02</v>
      </c>
      <c r="I63" s="5">
        <v>6.3835467350735794E-2</v>
      </c>
      <c r="J63" s="17" t="s">
        <v>588</v>
      </c>
      <c r="K63" s="20" t="s">
        <v>633</v>
      </c>
      <c r="M63" s="7" t="s">
        <v>364</v>
      </c>
      <c r="N63" s="7" t="s">
        <v>826</v>
      </c>
      <c r="O63" s="7" t="s">
        <v>328</v>
      </c>
      <c r="P63">
        <v>2004</v>
      </c>
      <c r="Q63">
        <v>2004</v>
      </c>
      <c r="R63" t="s">
        <v>253</v>
      </c>
      <c r="S63">
        <v>0</v>
      </c>
      <c r="T63">
        <v>1</v>
      </c>
      <c r="U63">
        <v>0</v>
      </c>
      <c r="W63">
        <v>1</v>
      </c>
      <c r="Z63">
        <f t="shared" si="0"/>
        <v>1</v>
      </c>
      <c r="AA63">
        <v>0</v>
      </c>
      <c r="AB63">
        <v>1</v>
      </c>
      <c r="AC63">
        <v>0</v>
      </c>
      <c r="AD63">
        <v>0</v>
      </c>
      <c r="AE63">
        <v>0</v>
      </c>
      <c r="AF63">
        <v>0</v>
      </c>
      <c r="AG63">
        <v>1</v>
      </c>
      <c r="AH63">
        <v>1</v>
      </c>
      <c r="AI63">
        <v>9</v>
      </c>
      <c r="AJ63">
        <v>2</v>
      </c>
      <c r="AK63" t="b">
        <v>1</v>
      </c>
    </row>
    <row r="64" spans="1:37" x14ac:dyDescent="0.25">
      <c r="A64" s="17" t="s">
        <v>109</v>
      </c>
      <c r="B64" s="17" t="s">
        <v>110</v>
      </c>
      <c r="C64">
        <v>2007</v>
      </c>
      <c r="D64" s="3" t="s">
        <v>25</v>
      </c>
      <c r="E64" s="3" t="s">
        <v>591</v>
      </c>
      <c r="F64" s="29">
        <v>0</v>
      </c>
      <c r="G64" s="24">
        <v>0</v>
      </c>
      <c r="H64" s="5">
        <v>0.03</v>
      </c>
      <c r="I64" s="5">
        <v>7.5994603988971204E-2</v>
      </c>
      <c r="J64" s="17" t="s">
        <v>589</v>
      </c>
      <c r="K64" s="20" t="s">
        <v>633</v>
      </c>
      <c r="M64" s="7" t="s">
        <v>364</v>
      </c>
      <c r="N64" s="7" t="s">
        <v>826</v>
      </c>
      <c r="O64" s="7" t="s">
        <v>328</v>
      </c>
      <c r="P64">
        <v>2004</v>
      </c>
      <c r="Q64">
        <v>2004</v>
      </c>
      <c r="R64" t="s">
        <v>253</v>
      </c>
      <c r="S64">
        <v>0</v>
      </c>
      <c r="T64">
        <v>1</v>
      </c>
      <c r="U64">
        <v>0</v>
      </c>
      <c r="W64">
        <v>1</v>
      </c>
      <c r="Z64">
        <f t="shared" si="0"/>
        <v>1</v>
      </c>
      <c r="AA64">
        <v>0</v>
      </c>
      <c r="AB64">
        <v>1</v>
      </c>
      <c r="AC64">
        <v>0</v>
      </c>
      <c r="AD64">
        <v>0</v>
      </c>
      <c r="AE64">
        <v>0</v>
      </c>
      <c r="AF64">
        <v>0</v>
      </c>
      <c r="AG64">
        <v>1</v>
      </c>
      <c r="AH64">
        <v>1</v>
      </c>
      <c r="AI64">
        <v>9</v>
      </c>
      <c r="AJ64">
        <v>2</v>
      </c>
      <c r="AK64" t="b">
        <v>1</v>
      </c>
    </row>
    <row r="65" spans="1:37" x14ac:dyDescent="0.25">
      <c r="A65" s="17" t="s">
        <v>109</v>
      </c>
      <c r="B65" s="17" t="s">
        <v>110</v>
      </c>
      <c r="C65">
        <v>2007</v>
      </c>
      <c r="D65" s="3" t="s">
        <v>25</v>
      </c>
      <c r="E65" s="3" t="s">
        <v>591</v>
      </c>
      <c r="F65" s="29">
        <v>0</v>
      </c>
      <c r="G65" s="24">
        <v>0</v>
      </c>
      <c r="H65" s="5">
        <v>0.03</v>
      </c>
      <c r="I65" s="5">
        <v>8.2074172308088902E-2</v>
      </c>
      <c r="J65" s="17" t="s">
        <v>577</v>
      </c>
      <c r="K65" s="20" t="s">
        <v>633</v>
      </c>
      <c r="M65" s="7" t="s">
        <v>364</v>
      </c>
      <c r="N65" s="7" t="s">
        <v>826</v>
      </c>
      <c r="O65" s="7" t="s">
        <v>328</v>
      </c>
      <c r="P65">
        <v>2004</v>
      </c>
      <c r="Q65">
        <v>2004</v>
      </c>
      <c r="R65" t="s">
        <v>253</v>
      </c>
      <c r="S65">
        <v>0</v>
      </c>
      <c r="T65">
        <v>1</v>
      </c>
      <c r="U65">
        <v>0</v>
      </c>
      <c r="W65">
        <v>1</v>
      </c>
      <c r="Z65">
        <f t="shared" si="0"/>
        <v>1</v>
      </c>
      <c r="AA65">
        <v>0</v>
      </c>
      <c r="AB65">
        <v>1</v>
      </c>
      <c r="AC65">
        <v>0</v>
      </c>
      <c r="AD65">
        <v>0</v>
      </c>
      <c r="AE65">
        <v>0</v>
      </c>
      <c r="AF65">
        <v>0</v>
      </c>
      <c r="AG65">
        <v>1</v>
      </c>
      <c r="AH65">
        <v>1</v>
      </c>
      <c r="AI65">
        <v>9</v>
      </c>
      <c r="AJ65">
        <v>2</v>
      </c>
      <c r="AK65" t="b">
        <v>1</v>
      </c>
    </row>
    <row r="66" spans="1:37" x14ac:dyDescent="0.25">
      <c r="A66" s="17" t="s">
        <v>109</v>
      </c>
      <c r="B66" s="17" t="s">
        <v>110</v>
      </c>
      <c r="C66">
        <v>2007</v>
      </c>
      <c r="D66" s="3" t="s">
        <v>25</v>
      </c>
      <c r="E66" s="3" t="s">
        <v>591</v>
      </c>
      <c r="F66" s="29">
        <v>0</v>
      </c>
      <c r="G66" s="24">
        <v>0</v>
      </c>
      <c r="H66" s="5">
        <v>0.04</v>
      </c>
      <c r="I66" s="5">
        <v>9.1193524786765401E-2</v>
      </c>
      <c r="J66" s="17" t="s">
        <v>578</v>
      </c>
      <c r="K66" s="20" t="s">
        <v>633</v>
      </c>
      <c r="M66" s="7" t="s">
        <v>364</v>
      </c>
      <c r="N66" s="7" t="s">
        <v>826</v>
      </c>
      <c r="O66" s="7" t="s">
        <v>328</v>
      </c>
      <c r="P66">
        <v>2004</v>
      </c>
      <c r="Q66">
        <v>2004</v>
      </c>
      <c r="R66" t="s">
        <v>253</v>
      </c>
      <c r="S66">
        <v>0</v>
      </c>
      <c r="T66">
        <v>1</v>
      </c>
      <c r="U66">
        <v>0</v>
      </c>
      <c r="W66">
        <v>1</v>
      </c>
      <c r="X66" t="s">
        <v>567</v>
      </c>
      <c r="Z66">
        <f t="shared" si="0"/>
        <v>1</v>
      </c>
      <c r="AA66">
        <v>0</v>
      </c>
      <c r="AB66">
        <v>1</v>
      </c>
      <c r="AC66">
        <v>0</v>
      </c>
      <c r="AD66">
        <v>0</v>
      </c>
      <c r="AE66">
        <v>0</v>
      </c>
      <c r="AF66">
        <v>0</v>
      </c>
      <c r="AG66">
        <v>1</v>
      </c>
      <c r="AH66">
        <v>1</v>
      </c>
      <c r="AI66">
        <v>9</v>
      </c>
      <c r="AJ66">
        <v>2</v>
      </c>
      <c r="AK66" t="b">
        <v>1</v>
      </c>
    </row>
    <row r="67" spans="1:37" x14ac:dyDescent="0.25">
      <c r="A67" s="17" t="s">
        <v>109</v>
      </c>
      <c r="B67" s="17" t="s">
        <v>110</v>
      </c>
      <c r="C67">
        <v>2007</v>
      </c>
      <c r="D67" s="3" t="s">
        <v>25</v>
      </c>
      <c r="E67" s="3" t="s">
        <v>591</v>
      </c>
      <c r="F67" s="29">
        <v>0</v>
      </c>
      <c r="G67" s="24">
        <v>0</v>
      </c>
      <c r="H67" s="5">
        <v>0.04</v>
      </c>
      <c r="I67" s="5">
        <v>0.13071071886103</v>
      </c>
      <c r="J67" s="17" t="s">
        <v>579</v>
      </c>
      <c r="K67" s="20" t="s">
        <v>633</v>
      </c>
      <c r="M67" s="7" t="s">
        <v>364</v>
      </c>
      <c r="N67" s="7" t="s">
        <v>826</v>
      </c>
      <c r="O67" s="7" t="s">
        <v>328</v>
      </c>
      <c r="P67">
        <v>2004</v>
      </c>
      <c r="Q67">
        <v>2004</v>
      </c>
      <c r="R67" t="s">
        <v>253</v>
      </c>
      <c r="S67">
        <v>0</v>
      </c>
      <c r="T67">
        <v>1</v>
      </c>
      <c r="U67">
        <v>0</v>
      </c>
      <c r="W67">
        <v>1</v>
      </c>
      <c r="X67" t="s">
        <v>568</v>
      </c>
      <c r="Z67">
        <f t="shared" si="0"/>
        <v>1</v>
      </c>
      <c r="AA67">
        <v>0</v>
      </c>
      <c r="AB67">
        <v>1</v>
      </c>
      <c r="AC67">
        <v>0</v>
      </c>
      <c r="AD67">
        <v>0</v>
      </c>
      <c r="AE67">
        <v>0</v>
      </c>
      <c r="AF67">
        <v>0</v>
      </c>
      <c r="AG67">
        <v>1</v>
      </c>
      <c r="AH67">
        <v>1</v>
      </c>
      <c r="AI67">
        <v>9</v>
      </c>
      <c r="AJ67">
        <v>2</v>
      </c>
      <c r="AK67" t="b">
        <v>1</v>
      </c>
    </row>
    <row r="68" spans="1:37" x14ac:dyDescent="0.25">
      <c r="A68" s="17" t="s">
        <v>109</v>
      </c>
      <c r="B68" s="17" t="s">
        <v>110</v>
      </c>
      <c r="C68">
        <v>2007</v>
      </c>
      <c r="D68" s="3" t="s">
        <v>25</v>
      </c>
      <c r="E68" s="3" t="s">
        <v>591</v>
      </c>
      <c r="F68" s="29">
        <v>0</v>
      </c>
      <c r="G68" s="24">
        <v>0</v>
      </c>
      <c r="H68" s="5">
        <v>7.0000000000000007E-2</v>
      </c>
      <c r="I68" s="5">
        <v>9.4233308946324298E-2</v>
      </c>
      <c r="J68" s="17" t="s">
        <v>580</v>
      </c>
      <c r="K68" s="20" t="s">
        <v>633</v>
      </c>
      <c r="M68" s="7" t="s">
        <v>364</v>
      </c>
      <c r="N68" s="7" t="s">
        <v>826</v>
      </c>
      <c r="O68" s="7" t="s">
        <v>328</v>
      </c>
      <c r="P68">
        <v>2004</v>
      </c>
      <c r="Q68">
        <v>2004</v>
      </c>
      <c r="R68" t="s">
        <v>253</v>
      </c>
      <c r="S68">
        <v>0</v>
      </c>
      <c r="T68">
        <v>1</v>
      </c>
      <c r="U68">
        <v>0</v>
      </c>
      <c r="W68">
        <v>1</v>
      </c>
      <c r="Z68">
        <f t="shared" si="0"/>
        <v>1</v>
      </c>
      <c r="AA68">
        <v>0</v>
      </c>
      <c r="AB68">
        <v>1</v>
      </c>
      <c r="AC68">
        <v>0</v>
      </c>
      <c r="AD68">
        <v>0</v>
      </c>
      <c r="AE68">
        <v>0</v>
      </c>
      <c r="AF68">
        <v>0</v>
      </c>
      <c r="AG68">
        <v>1</v>
      </c>
      <c r="AH68">
        <v>1</v>
      </c>
      <c r="AI68">
        <v>9</v>
      </c>
      <c r="AJ68">
        <v>2</v>
      </c>
      <c r="AK68" t="b">
        <v>1</v>
      </c>
    </row>
    <row r="69" spans="1:37" x14ac:dyDescent="0.25">
      <c r="A69" s="17" t="s">
        <v>109</v>
      </c>
      <c r="B69" s="17" t="s">
        <v>110</v>
      </c>
      <c r="C69">
        <v>2007</v>
      </c>
      <c r="D69" s="3" t="s">
        <v>25</v>
      </c>
      <c r="E69" s="3" t="s">
        <v>591</v>
      </c>
      <c r="F69" s="29">
        <v>0</v>
      </c>
      <c r="G69" s="24">
        <v>0</v>
      </c>
      <c r="H69" s="5">
        <v>0.03</v>
      </c>
      <c r="I69" s="5">
        <v>8.81537406272066E-2</v>
      </c>
      <c r="J69" s="17" t="s">
        <v>581</v>
      </c>
      <c r="K69" s="20" t="s">
        <v>633</v>
      </c>
      <c r="M69" s="7" t="s">
        <v>364</v>
      </c>
      <c r="N69" s="7" t="s">
        <v>826</v>
      </c>
      <c r="O69" s="7" t="s">
        <v>328</v>
      </c>
      <c r="P69">
        <v>2004</v>
      </c>
      <c r="Q69">
        <v>2004</v>
      </c>
      <c r="R69" t="s">
        <v>253</v>
      </c>
      <c r="S69">
        <v>0</v>
      </c>
      <c r="T69">
        <v>1</v>
      </c>
      <c r="U69">
        <v>0</v>
      </c>
      <c r="W69">
        <v>1</v>
      </c>
      <c r="Z69">
        <f t="shared" si="0"/>
        <v>1</v>
      </c>
      <c r="AA69">
        <v>0</v>
      </c>
      <c r="AB69">
        <v>1</v>
      </c>
      <c r="AC69">
        <v>0</v>
      </c>
      <c r="AD69">
        <v>0</v>
      </c>
      <c r="AE69">
        <v>0</v>
      </c>
      <c r="AF69">
        <v>0</v>
      </c>
      <c r="AG69">
        <v>1</v>
      </c>
      <c r="AH69">
        <v>1</v>
      </c>
      <c r="AI69">
        <v>9</v>
      </c>
      <c r="AJ69">
        <v>2</v>
      </c>
      <c r="AK69" t="b">
        <v>1</v>
      </c>
    </row>
    <row r="70" spans="1:37" x14ac:dyDescent="0.25">
      <c r="A70" s="17" t="s">
        <v>109</v>
      </c>
      <c r="B70" s="17" t="s">
        <v>110</v>
      </c>
      <c r="C70">
        <v>2007</v>
      </c>
      <c r="D70" s="3" t="s">
        <v>25</v>
      </c>
      <c r="E70" s="3" t="s">
        <v>591</v>
      </c>
      <c r="F70" s="29">
        <v>0</v>
      </c>
      <c r="G70" s="24">
        <v>0</v>
      </c>
      <c r="H70" s="5">
        <v>0.12</v>
      </c>
      <c r="I70" s="5">
        <v>0.11855158222279499</v>
      </c>
      <c r="J70" s="17" t="s">
        <v>582</v>
      </c>
      <c r="K70" s="20" t="s">
        <v>633</v>
      </c>
      <c r="M70" s="7" t="s">
        <v>364</v>
      </c>
      <c r="N70" s="7" t="s">
        <v>826</v>
      </c>
      <c r="O70" s="7" t="s">
        <v>328</v>
      </c>
      <c r="P70">
        <v>2004</v>
      </c>
      <c r="Q70">
        <v>2004</v>
      </c>
      <c r="R70" t="s">
        <v>253</v>
      </c>
      <c r="S70">
        <v>0</v>
      </c>
      <c r="T70">
        <v>1</v>
      </c>
      <c r="U70">
        <v>0</v>
      </c>
      <c r="W70">
        <v>1</v>
      </c>
      <c r="Z70">
        <f t="shared" si="0"/>
        <v>1</v>
      </c>
      <c r="AA70">
        <v>0</v>
      </c>
      <c r="AB70">
        <v>1</v>
      </c>
      <c r="AC70">
        <v>0</v>
      </c>
      <c r="AD70">
        <v>0</v>
      </c>
      <c r="AE70">
        <v>0</v>
      </c>
      <c r="AF70">
        <v>0</v>
      </c>
      <c r="AG70">
        <v>1</v>
      </c>
      <c r="AH70">
        <v>1</v>
      </c>
      <c r="AI70">
        <v>9</v>
      </c>
      <c r="AJ70">
        <v>2</v>
      </c>
      <c r="AK70" t="b">
        <v>1</v>
      </c>
    </row>
    <row r="71" spans="1:37" x14ac:dyDescent="0.25">
      <c r="A71" s="17" t="s">
        <v>109</v>
      </c>
      <c r="B71" s="17" t="s">
        <v>110</v>
      </c>
      <c r="C71">
        <v>2007</v>
      </c>
      <c r="D71" s="3" t="s">
        <v>25</v>
      </c>
      <c r="E71" s="3" t="s">
        <v>591</v>
      </c>
      <c r="F71" s="29">
        <v>0</v>
      </c>
      <c r="G71" s="24">
        <v>0</v>
      </c>
      <c r="H71" s="5">
        <v>0.01</v>
      </c>
      <c r="I71" s="5">
        <v>8.81537406272066E-2</v>
      </c>
      <c r="J71" s="17" t="s">
        <v>583</v>
      </c>
      <c r="K71" s="20" t="s">
        <v>633</v>
      </c>
      <c r="M71" s="7" t="s">
        <v>364</v>
      </c>
      <c r="N71" s="7" t="s">
        <v>826</v>
      </c>
      <c r="O71" s="7" t="s">
        <v>328</v>
      </c>
      <c r="P71">
        <v>2004</v>
      </c>
      <c r="Q71">
        <v>2004</v>
      </c>
      <c r="R71" t="s">
        <v>253</v>
      </c>
      <c r="S71">
        <v>0</v>
      </c>
      <c r="T71">
        <v>1</v>
      </c>
      <c r="U71">
        <v>0</v>
      </c>
      <c r="W71">
        <v>1</v>
      </c>
      <c r="Z71">
        <f t="shared" si="0"/>
        <v>1</v>
      </c>
      <c r="AA71">
        <v>0</v>
      </c>
      <c r="AB71">
        <v>1</v>
      </c>
      <c r="AC71">
        <v>0</v>
      </c>
      <c r="AD71">
        <v>0</v>
      </c>
      <c r="AE71">
        <v>0</v>
      </c>
      <c r="AF71">
        <v>0</v>
      </c>
      <c r="AG71">
        <v>1</v>
      </c>
      <c r="AH71">
        <v>1</v>
      </c>
      <c r="AI71">
        <v>9</v>
      </c>
      <c r="AJ71">
        <v>2</v>
      </c>
      <c r="AK71" t="b">
        <v>1</v>
      </c>
    </row>
    <row r="72" spans="1:37" x14ac:dyDescent="0.25">
      <c r="A72" s="17" t="s">
        <v>236</v>
      </c>
      <c r="B72" s="17" t="s">
        <v>237</v>
      </c>
      <c r="C72">
        <v>2007</v>
      </c>
      <c r="D72" s="3" t="s">
        <v>559</v>
      </c>
      <c r="E72" s="3" t="s">
        <v>607</v>
      </c>
      <c r="F72" s="29">
        <v>1</v>
      </c>
      <c r="G72" s="24">
        <v>0</v>
      </c>
      <c r="H72" s="5">
        <v>-7.0999999999999994E-2</v>
      </c>
      <c r="I72" s="5">
        <v>2.3800000000000002E-2</v>
      </c>
      <c r="J72" s="17" t="s">
        <v>238</v>
      </c>
      <c r="K72" s="20" t="s">
        <v>633</v>
      </c>
      <c r="L72" s="4">
        <v>192</v>
      </c>
      <c r="M72" s="7" t="s">
        <v>365</v>
      </c>
      <c r="N72" s="7" t="s">
        <v>826</v>
      </c>
      <c r="O72" s="7" t="s">
        <v>347</v>
      </c>
      <c r="P72">
        <v>1994</v>
      </c>
      <c r="Q72">
        <v>2001</v>
      </c>
      <c r="R72" t="s">
        <v>259</v>
      </c>
      <c r="S72">
        <v>0</v>
      </c>
      <c r="T72">
        <v>1</v>
      </c>
      <c r="U72">
        <v>0</v>
      </c>
      <c r="W72">
        <v>1</v>
      </c>
      <c r="Z72">
        <v>0</v>
      </c>
      <c r="AA72">
        <v>1</v>
      </c>
      <c r="AB72">
        <v>1</v>
      </c>
      <c r="AC72">
        <v>0</v>
      </c>
      <c r="AD72">
        <v>0</v>
      </c>
      <c r="AE72">
        <v>0</v>
      </c>
      <c r="AF72">
        <v>0</v>
      </c>
      <c r="AG72">
        <v>1</v>
      </c>
      <c r="AH72">
        <v>1</v>
      </c>
      <c r="AI72">
        <v>11</v>
      </c>
      <c r="AJ72">
        <v>16</v>
      </c>
      <c r="AK72" t="b">
        <v>1</v>
      </c>
    </row>
    <row r="73" spans="1:37" x14ac:dyDescent="0.25">
      <c r="A73" s="17" t="s">
        <v>236</v>
      </c>
      <c r="B73" s="17" t="s">
        <v>237</v>
      </c>
      <c r="C73">
        <v>2007</v>
      </c>
      <c r="D73" s="3" t="s">
        <v>559</v>
      </c>
      <c r="E73" s="3" t="s">
        <v>607</v>
      </c>
      <c r="F73" s="29">
        <v>0</v>
      </c>
      <c r="G73" s="24">
        <v>0</v>
      </c>
      <c r="H73" s="5">
        <v>-7.1300000000000002E-2</v>
      </c>
      <c r="I73" s="5">
        <v>2.3800000000000002E-2</v>
      </c>
      <c r="J73" s="17" t="s">
        <v>239</v>
      </c>
      <c r="K73" s="20" t="s">
        <v>633</v>
      </c>
      <c r="L73" s="4">
        <v>192</v>
      </c>
      <c r="M73" s="7" t="s">
        <v>365</v>
      </c>
      <c r="N73" s="7" t="s">
        <v>826</v>
      </c>
      <c r="O73" s="7" t="s">
        <v>347</v>
      </c>
      <c r="P73">
        <v>1994</v>
      </c>
      <c r="Q73">
        <v>2001</v>
      </c>
      <c r="R73" t="s">
        <v>259</v>
      </c>
      <c r="S73">
        <v>0</v>
      </c>
      <c r="T73">
        <v>1</v>
      </c>
      <c r="U73">
        <v>0</v>
      </c>
      <c r="W73">
        <v>1</v>
      </c>
      <c r="Z73">
        <v>0</v>
      </c>
      <c r="AA73">
        <v>1</v>
      </c>
      <c r="AB73">
        <v>1</v>
      </c>
      <c r="AC73">
        <v>0</v>
      </c>
      <c r="AD73">
        <v>0</v>
      </c>
      <c r="AE73">
        <v>0</v>
      </c>
      <c r="AF73">
        <v>0</v>
      </c>
      <c r="AG73">
        <v>1</v>
      </c>
      <c r="AH73">
        <v>1</v>
      </c>
      <c r="AI73">
        <v>11</v>
      </c>
      <c r="AJ73">
        <v>16</v>
      </c>
      <c r="AK73" t="b">
        <v>1</v>
      </c>
    </row>
    <row r="74" spans="1:37" x14ac:dyDescent="0.25">
      <c r="A74" s="17" t="s">
        <v>236</v>
      </c>
      <c r="B74" s="17" t="s">
        <v>237</v>
      </c>
      <c r="C74">
        <v>2007</v>
      </c>
      <c r="D74" s="3" t="s">
        <v>559</v>
      </c>
      <c r="E74" s="3" t="s">
        <v>607</v>
      </c>
      <c r="F74" s="29">
        <v>0</v>
      </c>
      <c r="G74" s="24">
        <v>0</v>
      </c>
      <c r="H74" s="5">
        <v>-0.20369999999999999</v>
      </c>
      <c r="J74" s="17" t="s">
        <v>240</v>
      </c>
      <c r="K74" s="20" t="s">
        <v>633</v>
      </c>
      <c r="L74" s="4">
        <v>192</v>
      </c>
      <c r="M74" s="7" t="s">
        <v>365</v>
      </c>
      <c r="N74" s="7" t="s">
        <v>826</v>
      </c>
      <c r="O74" s="7" t="s">
        <v>347</v>
      </c>
      <c r="P74">
        <v>1994</v>
      </c>
      <c r="Q74">
        <v>2001</v>
      </c>
      <c r="R74" t="s">
        <v>259</v>
      </c>
      <c r="S74">
        <v>0</v>
      </c>
      <c r="T74">
        <v>1</v>
      </c>
      <c r="U74">
        <v>0</v>
      </c>
      <c r="W74">
        <v>1</v>
      </c>
      <c r="Z74">
        <v>0</v>
      </c>
      <c r="AA74">
        <v>1</v>
      </c>
      <c r="AB74">
        <v>1</v>
      </c>
      <c r="AC74">
        <v>0</v>
      </c>
      <c r="AD74">
        <v>0</v>
      </c>
      <c r="AE74">
        <v>0</v>
      </c>
      <c r="AF74">
        <v>0</v>
      </c>
      <c r="AG74">
        <v>1</v>
      </c>
      <c r="AH74">
        <v>1</v>
      </c>
      <c r="AI74">
        <v>11</v>
      </c>
      <c r="AJ74">
        <v>16</v>
      </c>
      <c r="AK74" t="b">
        <v>1</v>
      </c>
    </row>
    <row r="75" spans="1:37" x14ac:dyDescent="0.25">
      <c r="A75" s="17" t="s">
        <v>236</v>
      </c>
      <c r="B75" s="17" t="s">
        <v>237</v>
      </c>
      <c r="C75">
        <v>2007</v>
      </c>
      <c r="D75" s="3" t="s">
        <v>559</v>
      </c>
      <c r="E75" s="3" t="s">
        <v>607</v>
      </c>
      <c r="F75" s="29">
        <v>0</v>
      </c>
      <c r="G75" s="24">
        <v>0</v>
      </c>
      <c r="H75" s="5">
        <v>-0.20449999999999999</v>
      </c>
      <c r="J75" s="17" t="s">
        <v>241</v>
      </c>
      <c r="K75" s="20" t="s">
        <v>633</v>
      </c>
      <c r="L75" s="4">
        <v>192</v>
      </c>
      <c r="M75" s="7" t="s">
        <v>365</v>
      </c>
      <c r="N75" s="7" t="s">
        <v>826</v>
      </c>
      <c r="O75" s="7" t="s">
        <v>347</v>
      </c>
      <c r="P75">
        <v>1994</v>
      </c>
      <c r="Q75">
        <v>2001</v>
      </c>
      <c r="R75" t="s">
        <v>259</v>
      </c>
      <c r="S75">
        <v>0</v>
      </c>
      <c r="T75">
        <v>1</v>
      </c>
      <c r="U75">
        <v>0</v>
      </c>
      <c r="W75">
        <v>1</v>
      </c>
      <c r="Z75">
        <v>0</v>
      </c>
      <c r="AA75">
        <v>1</v>
      </c>
      <c r="AB75">
        <v>1</v>
      </c>
      <c r="AC75">
        <v>0</v>
      </c>
      <c r="AD75">
        <v>0</v>
      </c>
      <c r="AE75">
        <v>0</v>
      </c>
      <c r="AF75">
        <v>0</v>
      </c>
      <c r="AG75">
        <v>1</v>
      </c>
      <c r="AH75">
        <v>1</v>
      </c>
      <c r="AI75">
        <v>11</v>
      </c>
      <c r="AJ75">
        <v>16</v>
      </c>
      <c r="AK75" t="b">
        <v>1</v>
      </c>
    </row>
    <row r="76" spans="1:37" x14ac:dyDescent="0.25">
      <c r="A76" s="17" t="s">
        <v>236</v>
      </c>
      <c r="B76" s="17" t="s">
        <v>237</v>
      </c>
      <c r="C76">
        <v>2007</v>
      </c>
      <c r="D76" s="3" t="s">
        <v>560</v>
      </c>
      <c r="E76" s="3" t="s">
        <v>607</v>
      </c>
      <c r="F76" s="29">
        <v>0</v>
      </c>
      <c r="G76" s="24">
        <v>0</v>
      </c>
      <c r="H76" s="5">
        <v>0.15429999999999999</v>
      </c>
      <c r="I76" s="5">
        <v>3.8800000000000001E-2</v>
      </c>
      <c r="J76" s="17" t="s">
        <v>238</v>
      </c>
      <c r="K76" s="20" t="s">
        <v>242</v>
      </c>
      <c r="L76" s="4">
        <v>192</v>
      </c>
      <c r="M76" s="7" t="s">
        <v>365</v>
      </c>
      <c r="N76" s="7" t="s">
        <v>826</v>
      </c>
      <c r="O76" s="7" t="s">
        <v>347</v>
      </c>
      <c r="P76">
        <v>1994</v>
      </c>
      <c r="Q76">
        <v>2001</v>
      </c>
      <c r="R76" t="s">
        <v>259</v>
      </c>
      <c r="S76">
        <v>0</v>
      </c>
      <c r="T76">
        <v>1</v>
      </c>
      <c r="U76">
        <v>0</v>
      </c>
      <c r="W76">
        <v>0</v>
      </c>
      <c r="Z76">
        <v>0</v>
      </c>
      <c r="AA76">
        <v>1</v>
      </c>
      <c r="AB76">
        <v>1</v>
      </c>
      <c r="AC76">
        <v>0</v>
      </c>
      <c r="AD76">
        <v>0</v>
      </c>
      <c r="AE76">
        <v>0</v>
      </c>
      <c r="AF76">
        <v>0</v>
      </c>
      <c r="AG76">
        <v>1</v>
      </c>
      <c r="AH76">
        <v>1</v>
      </c>
      <c r="AI76">
        <v>11</v>
      </c>
      <c r="AJ76">
        <v>16</v>
      </c>
      <c r="AK76" t="b">
        <v>1</v>
      </c>
    </row>
    <row r="77" spans="1:37" x14ac:dyDescent="0.25">
      <c r="A77" s="17" t="s">
        <v>236</v>
      </c>
      <c r="B77" s="17" t="s">
        <v>237</v>
      </c>
      <c r="C77">
        <v>2007</v>
      </c>
      <c r="D77" s="3" t="s">
        <v>560</v>
      </c>
      <c r="E77" s="3" t="s">
        <v>607</v>
      </c>
      <c r="F77" s="29">
        <v>0</v>
      </c>
      <c r="G77" s="24">
        <v>0</v>
      </c>
      <c r="H77" s="5">
        <v>0.15429999999999999</v>
      </c>
      <c r="I77" s="5">
        <v>3.8899999999999997E-2</v>
      </c>
      <c r="J77" s="17" t="s">
        <v>239</v>
      </c>
      <c r="K77" s="20" t="s">
        <v>242</v>
      </c>
      <c r="L77" s="4">
        <v>192</v>
      </c>
      <c r="M77" s="7" t="s">
        <v>365</v>
      </c>
      <c r="N77" s="7" t="s">
        <v>826</v>
      </c>
      <c r="O77" s="7" t="s">
        <v>347</v>
      </c>
      <c r="P77">
        <v>1994</v>
      </c>
      <c r="Q77">
        <v>2001</v>
      </c>
      <c r="R77" t="s">
        <v>259</v>
      </c>
      <c r="S77">
        <v>0</v>
      </c>
      <c r="T77">
        <v>1</v>
      </c>
      <c r="U77">
        <v>0</v>
      </c>
      <c r="W77">
        <v>0</v>
      </c>
      <c r="Z77">
        <v>0</v>
      </c>
      <c r="AA77">
        <v>1</v>
      </c>
      <c r="AB77">
        <v>1</v>
      </c>
      <c r="AC77">
        <v>0</v>
      </c>
      <c r="AD77">
        <v>0</v>
      </c>
      <c r="AE77">
        <v>0</v>
      </c>
      <c r="AF77">
        <v>0</v>
      </c>
      <c r="AG77">
        <v>1</v>
      </c>
      <c r="AH77">
        <v>1</v>
      </c>
      <c r="AI77">
        <v>11</v>
      </c>
      <c r="AJ77">
        <v>16</v>
      </c>
      <c r="AK77" t="b">
        <v>1</v>
      </c>
    </row>
    <row r="78" spans="1:37" x14ac:dyDescent="0.25">
      <c r="A78" s="17" t="s">
        <v>236</v>
      </c>
      <c r="B78" s="17" t="s">
        <v>237</v>
      </c>
      <c r="C78">
        <v>2007</v>
      </c>
      <c r="D78" s="3" t="s">
        <v>560</v>
      </c>
      <c r="E78" s="3" t="s">
        <v>607</v>
      </c>
      <c r="F78" s="29">
        <v>0</v>
      </c>
      <c r="G78" s="24">
        <v>0</v>
      </c>
      <c r="H78" s="5">
        <v>0.19070000000000001</v>
      </c>
      <c r="J78" s="17" t="s">
        <v>240</v>
      </c>
      <c r="K78" s="20" t="s">
        <v>242</v>
      </c>
      <c r="L78" s="4">
        <v>192</v>
      </c>
      <c r="M78" s="7" t="s">
        <v>365</v>
      </c>
      <c r="N78" s="7" t="s">
        <v>826</v>
      </c>
      <c r="O78" s="7" t="s">
        <v>347</v>
      </c>
      <c r="P78">
        <v>1994</v>
      </c>
      <c r="Q78">
        <v>2001</v>
      </c>
      <c r="R78" t="s">
        <v>259</v>
      </c>
      <c r="S78">
        <v>0</v>
      </c>
      <c r="T78">
        <v>1</v>
      </c>
      <c r="U78">
        <v>0</v>
      </c>
      <c r="W78">
        <v>0</v>
      </c>
      <c r="Z78">
        <v>0</v>
      </c>
      <c r="AA78">
        <v>1</v>
      </c>
      <c r="AB78">
        <v>1</v>
      </c>
      <c r="AC78">
        <v>0</v>
      </c>
      <c r="AD78">
        <v>0</v>
      </c>
      <c r="AE78">
        <v>0</v>
      </c>
      <c r="AF78">
        <v>0</v>
      </c>
      <c r="AG78">
        <v>1</v>
      </c>
      <c r="AH78">
        <v>1</v>
      </c>
      <c r="AI78">
        <v>11</v>
      </c>
      <c r="AJ78">
        <v>16</v>
      </c>
      <c r="AK78" t="b">
        <v>1</v>
      </c>
    </row>
    <row r="79" spans="1:37" x14ac:dyDescent="0.25">
      <c r="A79" s="17" t="s">
        <v>236</v>
      </c>
      <c r="B79" s="17" t="s">
        <v>237</v>
      </c>
      <c r="C79">
        <v>2007</v>
      </c>
      <c r="D79" s="3" t="s">
        <v>560</v>
      </c>
      <c r="E79" s="3" t="s">
        <v>607</v>
      </c>
      <c r="F79" s="29">
        <v>0</v>
      </c>
      <c r="G79" s="24">
        <v>0</v>
      </c>
      <c r="H79" s="5">
        <v>0.19059999999999999</v>
      </c>
      <c r="J79" s="17" t="s">
        <v>241</v>
      </c>
      <c r="K79" s="20" t="s">
        <v>242</v>
      </c>
      <c r="L79" s="4">
        <v>192</v>
      </c>
      <c r="M79" s="7" t="s">
        <v>365</v>
      </c>
      <c r="N79" s="7" t="s">
        <v>826</v>
      </c>
      <c r="O79" s="7" t="s">
        <v>347</v>
      </c>
      <c r="P79">
        <v>1994</v>
      </c>
      <c r="Q79">
        <v>2001</v>
      </c>
      <c r="R79" t="s">
        <v>259</v>
      </c>
      <c r="S79">
        <v>0</v>
      </c>
      <c r="T79">
        <v>1</v>
      </c>
      <c r="U79">
        <v>0</v>
      </c>
      <c r="W79">
        <v>0</v>
      </c>
      <c r="Z79">
        <v>0</v>
      </c>
      <c r="AA79">
        <v>1</v>
      </c>
      <c r="AB79">
        <v>1</v>
      </c>
      <c r="AC79">
        <v>0</v>
      </c>
      <c r="AD79">
        <v>0</v>
      </c>
      <c r="AE79">
        <v>0</v>
      </c>
      <c r="AF79">
        <v>0</v>
      </c>
      <c r="AG79">
        <v>1</v>
      </c>
      <c r="AH79">
        <v>1</v>
      </c>
      <c r="AI79">
        <v>11</v>
      </c>
      <c r="AJ79">
        <v>16</v>
      </c>
      <c r="AK79" t="b">
        <v>1</v>
      </c>
    </row>
    <row r="80" spans="1:37" ht="30" x14ac:dyDescent="0.25">
      <c r="A80" s="18" t="s">
        <v>447</v>
      </c>
      <c r="B80" s="18" t="s">
        <v>444</v>
      </c>
      <c r="C80">
        <v>2007</v>
      </c>
      <c r="D80" s="3" t="s">
        <v>159</v>
      </c>
      <c r="E80" s="3" t="s">
        <v>610</v>
      </c>
      <c r="F80" s="29">
        <v>1</v>
      </c>
      <c r="G80" s="24">
        <v>0</v>
      </c>
      <c r="H80" s="5">
        <f>-9.4008/46.45</f>
        <v>-0.20238536060279871</v>
      </c>
      <c r="I80" s="5">
        <f>5.1854/46.45</f>
        <v>0.11163401506996769</v>
      </c>
      <c r="J80" s="18" t="s">
        <v>445</v>
      </c>
      <c r="K80" s="20" t="s">
        <v>446</v>
      </c>
      <c r="L80" s="4">
        <v>4692</v>
      </c>
      <c r="M80" s="7" t="s">
        <v>252</v>
      </c>
      <c r="N80" s="7" t="s">
        <v>825</v>
      </c>
      <c r="O80" s="7" t="s">
        <v>328</v>
      </c>
      <c r="P80">
        <v>1979</v>
      </c>
      <c r="Q80">
        <v>2001</v>
      </c>
      <c r="R80" t="s">
        <v>247</v>
      </c>
      <c r="S80">
        <v>1</v>
      </c>
      <c r="T80">
        <v>0</v>
      </c>
      <c r="U80">
        <v>1</v>
      </c>
      <c r="V80" s="16" t="s">
        <v>60</v>
      </c>
      <c r="W80">
        <v>0</v>
      </c>
      <c r="Z80">
        <v>0</v>
      </c>
      <c r="AA80">
        <v>1</v>
      </c>
      <c r="AB80">
        <v>1</v>
      </c>
      <c r="AC80">
        <v>0</v>
      </c>
      <c r="AD80">
        <v>0</v>
      </c>
      <c r="AE80">
        <v>0</v>
      </c>
      <c r="AF80">
        <v>0</v>
      </c>
      <c r="AG80">
        <v>1</v>
      </c>
      <c r="AH80">
        <v>1</v>
      </c>
      <c r="AI80">
        <v>17</v>
      </c>
      <c r="AJ80">
        <v>10</v>
      </c>
      <c r="AK80" t="b">
        <v>1</v>
      </c>
    </row>
    <row r="81" spans="1:37" ht="30" x14ac:dyDescent="0.25">
      <c r="A81" s="18" t="s">
        <v>447</v>
      </c>
      <c r="B81" s="18" t="s">
        <v>444</v>
      </c>
      <c r="C81">
        <v>2007</v>
      </c>
      <c r="D81" s="3" t="s">
        <v>12</v>
      </c>
      <c r="E81" s="3" t="s">
        <v>610</v>
      </c>
      <c r="F81" s="29">
        <v>0</v>
      </c>
      <c r="G81" s="24">
        <v>0</v>
      </c>
      <c r="H81" s="5">
        <f>-2.2123/11.88</f>
        <v>-0.1862205387205387</v>
      </c>
      <c r="I81" s="5">
        <f>1.4551/11.88</f>
        <v>0.12248316498316499</v>
      </c>
      <c r="J81" s="18" t="s">
        <v>617</v>
      </c>
      <c r="K81" s="20" t="s">
        <v>446</v>
      </c>
      <c r="L81" s="4">
        <v>4692</v>
      </c>
      <c r="M81" s="7" t="s">
        <v>252</v>
      </c>
      <c r="N81" s="7" t="s">
        <v>825</v>
      </c>
      <c r="O81" s="7" t="s">
        <v>328</v>
      </c>
      <c r="P81">
        <v>1979</v>
      </c>
      <c r="Q81">
        <v>2001</v>
      </c>
      <c r="R81" t="s">
        <v>247</v>
      </c>
      <c r="S81">
        <v>1</v>
      </c>
      <c r="T81">
        <v>0</v>
      </c>
      <c r="U81">
        <v>1</v>
      </c>
      <c r="V81" s="16" t="s">
        <v>60</v>
      </c>
      <c r="W81">
        <v>0</v>
      </c>
      <c r="Z81">
        <v>0</v>
      </c>
      <c r="AA81">
        <v>1</v>
      </c>
      <c r="AB81">
        <v>0</v>
      </c>
      <c r="AC81">
        <v>1</v>
      </c>
      <c r="AD81">
        <v>0</v>
      </c>
      <c r="AE81">
        <v>0</v>
      </c>
      <c r="AF81">
        <v>0</v>
      </c>
      <c r="AG81">
        <v>1</v>
      </c>
      <c r="AH81">
        <v>1</v>
      </c>
      <c r="AI81">
        <v>17</v>
      </c>
      <c r="AJ81">
        <v>10</v>
      </c>
      <c r="AK81" t="b">
        <v>1</v>
      </c>
    </row>
    <row r="82" spans="1:37" x14ac:dyDescent="0.25">
      <c r="A82" s="18" t="s">
        <v>447</v>
      </c>
      <c r="B82" s="18" t="s">
        <v>444</v>
      </c>
      <c r="C82">
        <v>2007</v>
      </c>
      <c r="D82" s="3" t="s">
        <v>159</v>
      </c>
      <c r="E82" s="3" t="s">
        <v>610</v>
      </c>
      <c r="F82" s="29">
        <v>0</v>
      </c>
      <c r="G82" s="24">
        <v>0</v>
      </c>
      <c r="H82" s="5">
        <f>-2.4059/70.43</f>
        <v>-3.4160159023143545E-2</v>
      </c>
      <c r="I82" s="5">
        <f>2.9786/70.43</f>
        <v>4.2291637086468832E-2</v>
      </c>
      <c r="J82" s="18" t="s">
        <v>618</v>
      </c>
      <c r="K82" s="20" t="s">
        <v>620</v>
      </c>
      <c r="L82" s="4">
        <v>5712</v>
      </c>
      <c r="M82" s="7" t="s">
        <v>252</v>
      </c>
      <c r="N82" s="7" t="s">
        <v>825</v>
      </c>
      <c r="O82" s="7" t="s">
        <v>328</v>
      </c>
      <c r="P82">
        <v>1979</v>
      </c>
      <c r="Q82">
        <v>2001</v>
      </c>
      <c r="R82" t="s">
        <v>247</v>
      </c>
      <c r="S82">
        <v>1</v>
      </c>
      <c r="T82">
        <v>0</v>
      </c>
      <c r="U82">
        <v>1</v>
      </c>
      <c r="V82" s="16" t="s">
        <v>565</v>
      </c>
      <c r="W82">
        <v>0</v>
      </c>
      <c r="Z82">
        <v>0</v>
      </c>
      <c r="AA82">
        <v>1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1</v>
      </c>
      <c r="AH82">
        <v>1</v>
      </c>
      <c r="AI82">
        <v>17</v>
      </c>
      <c r="AJ82">
        <v>10</v>
      </c>
      <c r="AK82" t="b">
        <v>0</v>
      </c>
    </row>
    <row r="83" spans="1:37" x14ac:dyDescent="0.25">
      <c r="A83" s="18" t="s">
        <v>447</v>
      </c>
      <c r="B83" s="18" t="s">
        <v>444</v>
      </c>
      <c r="C83">
        <v>2007</v>
      </c>
      <c r="D83" s="3" t="s">
        <v>12</v>
      </c>
      <c r="E83" s="3" t="s">
        <v>610</v>
      </c>
      <c r="F83" s="29">
        <v>0</v>
      </c>
      <c r="G83" s="24">
        <v>0</v>
      </c>
      <c r="H83" s="5">
        <f>-0.4954/25.72</f>
        <v>-1.9261275272161742E-2</v>
      </c>
      <c r="I83" s="5">
        <f>1.4671/25.72</f>
        <v>5.7041213063763613E-2</v>
      </c>
      <c r="J83" s="18" t="s">
        <v>619</v>
      </c>
      <c r="K83" s="20" t="s">
        <v>620</v>
      </c>
      <c r="L83" s="4">
        <v>5712</v>
      </c>
      <c r="M83" s="7" t="s">
        <v>252</v>
      </c>
      <c r="N83" s="7" t="s">
        <v>825</v>
      </c>
      <c r="O83" s="7" t="s">
        <v>328</v>
      </c>
      <c r="P83">
        <v>1979</v>
      </c>
      <c r="Q83">
        <v>2001</v>
      </c>
      <c r="R83" t="s">
        <v>247</v>
      </c>
      <c r="S83">
        <v>1</v>
      </c>
      <c r="T83">
        <v>0</v>
      </c>
      <c r="U83">
        <v>1</v>
      </c>
      <c r="V83" s="16" t="s">
        <v>565</v>
      </c>
      <c r="W83">
        <v>0</v>
      </c>
      <c r="Z83">
        <v>0</v>
      </c>
      <c r="AA83">
        <v>1</v>
      </c>
      <c r="AB83">
        <v>0</v>
      </c>
      <c r="AC83">
        <v>1</v>
      </c>
      <c r="AD83">
        <v>0</v>
      </c>
      <c r="AE83">
        <v>0</v>
      </c>
      <c r="AF83">
        <v>0</v>
      </c>
      <c r="AG83">
        <v>1</v>
      </c>
      <c r="AH83">
        <v>1</v>
      </c>
      <c r="AI83">
        <v>17</v>
      </c>
      <c r="AJ83">
        <v>10</v>
      </c>
      <c r="AK83" t="b">
        <v>0</v>
      </c>
    </row>
    <row r="84" spans="1:37" x14ac:dyDescent="0.25">
      <c r="A84" s="18" t="s">
        <v>447</v>
      </c>
      <c r="B84" s="18" t="s">
        <v>444</v>
      </c>
      <c r="C84">
        <v>2007</v>
      </c>
      <c r="D84" s="3" t="s">
        <v>159</v>
      </c>
      <c r="E84" s="3" t="s">
        <v>610</v>
      </c>
      <c r="F84" s="29">
        <v>0</v>
      </c>
      <c r="G84" s="24">
        <v>0</v>
      </c>
      <c r="H84" s="5">
        <f>-(5.7487+11.0518+1.649)/78.84</f>
        <v>-0.23401192288178588</v>
      </c>
      <c r="I84" s="5">
        <f>(2.7085+2.6619+2.238)/78.84</f>
        <v>9.6504312531709782E-2</v>
      </c>
      <c r="J84" s="18" t="s">
        <v>621</v>
      </c>
      <c r="K84" s="20" t="s">
        <v>616</v>
      </c>
      <c r="M84" s="7" t="s">
        <v>252</v>
      </c>
      <c r="N84" s="7" t="s">
        <v>825</v>
      </c>
      <c r="O84" s="7" t="s">
        <v>328</v>
      </c>
      <c r="P84">
        <v>1979</v>
      </c>
      <c r="Q84">
        <v>2001</v>
      </c>
      <c r="R84" t="s">
        <v>247</v>
      </c>
      <c r="S84">
        <v>1</v>
      </c>
      <c r="T84">
        <v>0</v>
      </c>
      <c r="U84">
        <v>0</v>
      </c>
      <c r="V84" s="16"/>
      <c r="W84">
        <v>0</v>
      </c>
      <c r="Z84">
        <v>0</v>
      </c>
      <c r="AA84">
        <v>1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1</v>
      </c>
      <c r="AH84">
        <v>1</v>
      </c>
      <c r="AI84">
        <v>17</v>
      </c>
      <c r="AJ84">
        <v>10</v>
      </c>
      <c r="AK84" t="b">
        <v>1</v>
      </c>
    </row>
    <row r="85" spans="1:37" x14ac:dyDescent="0.25">
      <c r="A85" s="18" t="s">
        <v>447</v>
      </c>
      <c r="B85" s="18" t="s">
        <v>444</v>
      </c>
      <c r="C85">
        <v>2007</v>
      </c>
      <c r="D85" s="3" t="s">
        <v>12</v>
      </c>
      <c r="E85" s="3" t="s">
        <v>610</v>
      </c>
      <c r="F85" s="29">
        <v>0</v>
      </c>
      <c r="G85" s="24">
        <v>0</v>
      </c>
      <c r="H85" s="5">
        <f>-(2.7991+6.6298+1.0418)/31.68</f>
        <v>-0.33051452020202021</v>
      </c>
      <c r="I85" s="5">
        <f>(1.3059+1.3428+3.1492)/31.68</f>
        <v>0.18301452020202022</v>
      </c>
      <c r="J85" s="18" t="s">
        <v>622</v>
      </c>
      <c r="K85" s="20" t="s">
        <v>616</v>
      </c>
      <c r="M85" s="7" t="s">
        <v>252</v>
      </c>
      <c r="N85" s="7" t="s">
        <v>825</v>
      </c>
      <c r="O85" s="7" t="s">
        <v>328</v>
      </c>
      <c r="P85">
        <v>1979</v>
      </c>
      <c r="Q85">
        <v>2001</v>
      </c>
      <c r="R85" t="s">
        <v>247</v>
      </c>
      <c r="S85">
        <v>1</v>
      </c>
      <c r="T85">
        <v>0</v>
      </c>
      <c r="U85">
        <v>0</v>
      </c>
      <c r="V85" s="16"/>
      <c r="W85">
        <v>0</v>
      </c>
      <c r="Z85">
        <v>0</v>
      </c>
      <c r="AA85">
        <v>1</v>
      </c>
      <c r="AB85">
        <v>0</v>
      </c>
      <c r="AC85">
        <v>1</v>
      </c>
      <c r="AD85">
        <v>0</v>
      </c>
      <c r="AE85">
        <v>0</v>
      </c>
      <c r="AF85">
        <v>0</v>
      </c>
      <c r="AG85">
        <v>1</v>
      </c>
      <c r="AH85">
        <v>1</v>
      </c>
      <c r="AI85">
        <v>17</v>
      </c>
      <c r="AJ85">
        <v>10</v>
      </c>
      <c r="AK85" t="b">
        <v>1</v>
      </c>
    </row>
    <row r="86" spans="1:37" ht="30" x14ac:dyDescent="0.25">
      <c r="A86" s="17" t="s">
        <v>178</v>
      </c>
      <c r="B86" s="17" t="s">
        <v>179</v>
      </c>
      <c r="C86">
        <v>2008</v>
      </c>
      <c r="D86" s="3" t="s">
        <v>180</v>
      </c>
      <c r="E86" s="3" t="s">
        <v>608</v>
      </c>
      <c r="F86" s="29">
        <v>0</v>
      </c>
      <c r="G86" s="24">
        <v>0</v>
      </c>
      <c r="H86" s="5">
        <v>-0.313</v>
      </c>
      <c r="I86" s="5">
        <v>0.11899999999999999</v>
      </c>
      <c r="J86" s="17" t="s">
        <v>181</v>
      </c>
      <c r="K86" s="20" t="s">
        <v>60</v>
      </c>
      <c r="L86" s="4">
        <v>612</v>
      </c>
      <c r="M86" s="7" t="s">
        <v>252</v>
      </c>
      <c r="N86" s="7" t="s">
        <v>825</v>
      </c>
      <c r="O86" s="7" t="s">
        <v>328</v>
      </c>
      <c r="P86">
        <v>1995</v>
      </c>
      <c r="Q86">
        <v>2005</v>
      </c>
      <c r="R86" t="s">
        <v>247</v>
      </c>
      <c r="S86">
        <v>1</v>
      </c>
      <c r="T86">
        <v>0</v>
      </c>
      <c r="U86">
        <v>1</v>
      </c>
      <c r="V86" s="16" t="s">
        <v>60</v>
      </c>
      <c r="W86">
        <v>0</v>
      </c>
      <c r="Z86">
        <v>0</v>
      </c>
      <c r="AA86">
        <v>1</v>
      </c>
      <c r="AB86">
        <v>0</v>
      </c>
      <c r="AC86">
        <v>1</v>
      </c>
      <c r="AD86">
        <v>0</v>
      </c>
      <c r="AE86">
        <v>0</v>
      </c>
      <c r="AF86">
        <v>0</v>
      </c>
      <c r="AG86">
        <v>1</v>
      </c>
      <c r="AH86">
        <v>1</v>
      </c>
      <c r="AI86">
        <v>12</v>
      </c>
      <c r="AJ86">
        <v>12</v>
      </c>
      <c r="AK86" t="b">
        <v>1</v>
      </c>
    </row>
    <row r="87" spans="1:37" ht="30" x14ac:dyDescent="0.25">
      <c r="A87" s="17" t="s">
        <v>178</v>
      </c>
      <c r="B87" s="17" t="s">
        <v>179</v>
      </c>
      <c r="C87">
        <v>2008</v>
      </c>
      <c r="D87" s="3" t="s">
        <v>180</v>
      </c>
      <c r="E87" s="3" t="s">
        <v>608</v>
      </c>
      <c r="F87" s="29">
        <v>0</v>
      </c>
      <c r="G87" s="24">
        <v>0</v>
      </c>
      <c r="H87" s="5">
        <v>-0.16400000000000001</v>
      </c>
      <c r="I87" s="5">
        <v>0.159</v>
      </c>
      <c r="J87" s="17" t="s">
        <v>182</v>
      </c>
      <c r="K87" s="20" t="s">
        <v>60</v>
      </c>
      <c r="L87" s="4">
        <v>612</v>
      </c>
      <c r="M87" s="7" t="s">
        <v>252</v>
      </c>
      <c r="N87" s="7" t="s">
        <v>825</v>
      </c>
      <c r="O87" s="7" t="s">
        <v>328</v>
      </c>
      <c r="P87">
        <v>1995</v>
      </c>
      <c r="Q87">
        <v>2005</v>
      </c>
      <c r="R87" t="s">
        <v>247</v>
      </c>
      <c r="S87">
        <v>1</v>
      </c>
      <c r="T87">
        <v>0</v>
      </c>
      <c r="U87">
        <v>1</v>
      </c>
      <c r="V87" s="16" t="s">
        <v>60</v>
      </c>
      <c r="W87">
        <v>0</v>
      </c>
      <c r="Z87">
        <v>0</v>
      </c>
      <c r="AA87">
        <v>1</v>
      </c>
      <c r="AB87">
        <v>0</v>
      </c>
      <c r="AC87">
        <v>1</v>
      </c>
      <c r="AD87">
        <v>0</v>
      </c>
      <c r="AE87">
        <v>0</v>
      </c>
      <c r="AF87">
        <v>0</v>
      </c>
      <c r="AG87">
        <v>1</v>
      </c>
      <c r="AH87">
        <v>1</v>
      </c>
      <c r="AI87">
        <v>12</v>
      </c>
      <c r="AJ87">
        <v>12</v>
      </c>
      <c r="AK87" t="b">
        <v>1</v>
      </c>
    </row>
    <row r="88" spans="1:37" ht="30" x14ac:dyDescent="0.25">
      <c r="A88" s="17" t="s">
        <v>178</v>
      </c>
      <c r="B88" s="17" t="s">
        <v>179</v>
      </c>
      <c r="C88">
        <v>2008</v>
      </c>
      <c r="D88" s="3" t="s">
        <v>180</v>
      </c>
      <c r="E88" s="3" t="s">
        <v>608</v>
      </c>
      <c r="F88" s="29">
        <v>0</v>
      </c>
      <c r="G88" s="24">
        <v>0</v>
      </c>
      <c r="H88" s="5">
        <v>-0.23200000000000001</v>
      </c>
      <c r="I88" s="5">
        <v>0.12</v>
      </c>
      <c r="J88" s="17" t="s">
        <v>183</v>
      </c>
      <c r="K88" s="20" t="s">
        <v>60</v>
      </c>
      <c r="L88" s="4">
        <v>612</v>
      </c>
      <c r="M88" s="7" t="s">
        <v>252</v>
      </c>
      <c r="N88" s="7" t="s">
        <v>825</v>
      </c>
      <c r="O88" s="7" t="s">
        <v>328</v>
      </c>
      <c r="P88">
        <v>1995</v>
      </c>
      <c r="Q88">
        <v>2005</v>
      </c>
      <c r="R88" t="s">
        <v>247</v>
      </c>
      <c r="S88">
        <v>1</v>
      </c>
      <c r="T88">
        <v>0</v>
      </c>
      <c r="U88">
        <v>1</v>
      </c>
      <c r="V88" s="16" t="s">
        <v>60</v>
      </c>
      <c r="W88">
        <v>0</v>
      </c>
      <c r="Z88">
        <v>0</v>
      </c>
      <c r="AA88">
        <v>1</v>
      </c>
      <c r="AB88">
        <v>0</v>
      </c>
      <c r="AC88">
        <v>1</v>
      </c>
      <c r="AD88">
        <v>0</v>
      </c>
      <c r="AE88">
        <v>0</v>
      </c>
      <c r="AF88">
        <v>0</v>
      </c>
      <c r="AG88">
        <v>1</v>
      </c>
      <c r="AH88">
        <v>1</v>
      </c>
      <c r="AI88">
        <v>12</v>
      </c>
      <c r="AJ88">
        <v>12</v>
      </c>
      <c r="AK88" t="b">
        <v>1</v>
      </c>
    </row>
    <row r="89" spans="1:37" x14ac:dyDescent="0.25">
      <c r="A89" s="17" t="s">
        <v>178</v>
      </c>
      <c r="B89" s="17" t="s">
        <v>179</v>
      </c>
      <c r="C89">
        <v>2008</v>
      </c>
      <c r="D89" s="3" t="s">
        <v>180</v>
      </c>
      <c r="E89" s="3" t="s">
        <v>608</v>
      </c>
      <c r="F89" s="29">
        <v>0</v>
      </c>
      <c r="G89" s="24">
        <v>0</v>
      </c>
      <c r="H89" s="5">
        <v>0.09</v>
      </c>
      <c r="I89" s="5">
        <v>0.20899999999999999</v>
      </c>
      <c r="J89" s="17" t="s">
        <v>184</v>
      </c>
      <c r="L89" s="4">
        <v>612</v>
      </c>
      <c r="M89" s="7" t="s">
        <v>252</v>
      </c>
      <c r="N89" s="7" t="s">
        <v>825</v>
      </c>
      <c r="O89" s="7" t="s">
        <v>328</v>
      </c>
      <c r="P89">
        <v>1995</v>
      </c>
      <c r="Q89">
        <v>2005</v>
      </c>
      <c r="R89" t="s">
        <v>247</v>
      </c>
      <c r="S89">
        <v>1</v>
      </c>
      <c r="T89">
        <v>0</v>
      </c>
      <c r="U89">
        <v>0</v>
      </c>
      <c r="W89">
        <v>0</v>
      </c>
      <c r="Z89">
        <v>0</v>
      </c>
      <c r="AA89">
        <v>1</v>
      </c>
      <c r="AB89">
        <v>0</v>
      </c>
      <c r="AC89">
        <v>1</v>
      </c>
      <c r="AD89">
        <v>0</v>
      </c>
      <c r="AE89">
        <v>0</v>
      </c>
      <c r="AF89">
        <v>0</v>
      </c>
      <c r="AG89">
        <v>1</v>
      </c>
      <c r="AH89">
        <v>1</v>
      </c>
      <c r="AI89">
        <v>12</v>
      </c>
      <c r="AJ89">
        <v>12</v>
      </c>
      <c r="AK89" t="b">
        <v>1</v>
      </c>
    </row>
    <row r="90" spans="1:37" x14ac:dyDescent="0.25">
      <c r="A90" s="17" t="s">
        <v>178</v>
      </c>
      <c r="B90" s="17" t="s">
        <v>179</v>
      </c>
      <c r="C90">
        <v>2008</v>
      </c>
      <c r="D90" s="3" t="s">
        <v>180</v>
      </c>
      <c r="E90" s="3" t="s">
        <v>608</v>
      </c>
      <c r="F90" s="29">
        <v>0</v>
      </c>
      <c r="G90" s="24">
        <v>0</v>
      </c>
      <c r="H90" s="5">
        <v>5.1999999999999998E-2</v>
      </c>
      <c r="I90" s="5">
        <v>8.7999999999999995E-2</v>
      </c>
      <c r="J90" s="17" t="s">
        <v>185</v>
      </c>
      <c r="L90" s="4">
        <v>612</v>
      </c>
      <c r="M90" s="7" t="s">
        <v>252</v>
      </c>
      <c r="N90" s="7" t="s">
        <v>825</v>
      </c>
      <c r="O90" s="7" t="s">
        <v>328</v>
      </c>
      <c r="P90">
        <v>1995</v>
      </c>
      <c r="Q90">
        <v>2005</v>
      </c>
      <c r="R90" t="s">
        <v>247</v>
      </c>
      <c r="S90">
        <v>1</v>
      </c>
      <c r="T90">
        <v>0</v>
      </c>
      <c r="U90">
        <v>0</v>
      </c>
      <c r="W90">
        <v>0</v>
      </c>
      <c r="Z90">
        <v>0</v>
      </c>
      <c r="AA90">
        <v>1</v>
      </c>
      <c r="AB90">
        <v>0</v>
      </c>
      <c r="AC90">
        <v>1</v>
      </c>
      <c r="AD90">
        <v>0</v>
      </c>
      <c r="AE90">
        <v>0</v>
      </c>
      <c r="AF90">
        <v>0</v>
      </c>
      <c r="AG90">
        <v>1</v>
      </c>
      <c r="AH90">
        <v>1</v>
      </c>
      <c r="AI90">
        <v>12</v>
      </c>
      <c r="AJ90">
        <v>12</v>
      </c>
      <c r="AK90" t="b">
        <v>1</v>
      </c>
    </row>
    <row r="91" spans="1:37" x14ac:dyDescent="0.25">
      <c r="A91" s="17" t="s">
        <v>178</v>
      </c>
      <c r="B91" s="17" t="s">
        <v>179</v>
      </c>
      <c r="C91">
        <v>2008</v>
      </c>
      <c r="D91" s="3" t="s">
        <v>180</v>
      </c>
      <c r="E91" s="3" t="s">
        <v>608</v>
      </c>
      <c r="F91" s="29">
        <v>0</v>
      </c>
      <c r="G91" s="24">
        <v>0</v>
      </c>
      <c r="H91" s="5">
        <v>7.9000000000000001E-2</v>
      </c>
      <c r="I91" s="5">
        <v>0.122</v>
      </c>
      <c r="J91" s="17" t="s">
        <v>186</v>
      </c>
      <c r="L91" s="4">
        <v>612</v>
      </c>
      <c r="M91" s="7" t="s">
        <v>252</v>
      </c>
      <c r="N91" s="7" t="s">
        <v>825</v>
      </c>
      <c r="O91" s="7" t="s">
        <v>328</v>
      </c>
      <c r="P91">
        <v>1995</v>
      </c>
      <c r="Q91">
        <v>2005</v>
      </c>
      <c r="R91" t="s">
        <v>247</v>
      </c>
      <c r="S91">
        <v>1</v>
      </c>
      <c r="T91">
        <v>0</v>
      </c>
      <c r="U91">
        <v>0</v>
      </c>
      <c r="W91">
        <v>0</v>
      </c>
      <c r="Z91">
        <v>0</v>
      </c>
      <c r="AA91">
        <v>1</v>
      </c>
      <c r="AB91">
        <v>0</v>
      </c>
      <c r="AC91">
        <v>1</v>
      </c>
      <c r="AD91">
        <v>0</v>
      </c>
      <c r="AE91">
        <v>0</v>
      </c>
      <c r="AF91">
        <v>0</v>
      </c>
      <c r="AG91">
        <v>1</v>
      </c>
      <c r="AH91">
        <v>1</v>
      </c>
      <c r="AI91">
        <v>12</v>
      </c>
      <c r="AJ91">
        <v>12</v>
      </c>
      <c r="AK91" t="b">
        <v>1</v>
      </c>
    </row>
    <row r="92" spans="1:37" x14ac:dyDescent="0.25">
      <c r="A92" s="17" t="s">
        <v>178</v>
      </c>
      <c r="B92" s="17" t="s">
        <v>179</v>
      </c>
      <c r="C92">
        <v>2008</v>
      </c>
      <c r="D92" s="3" t="s">
        <v>180</v>
      </c>
      <c r="E92" s="3" t="s">
        <v>608</v>
      </c>
      <c r="F92" s="29">
        <v>0</v>
      </c>
      <c r="G92" s="24">
        <v>0</v>
      </c>
      <c r="H92" s="5">
        <v>-0.20200000000000001</v>
      </c>
      <c r="I92" s="5">
        <v>0.13900000000000001</v>
      </c>
      <c r="J92" s="17" t="s">
        <v>187</v>
      </c>
      <c r="L92" s="4">
        <v>612</v>
      </c>
      <c r="M92" s="7" t="s">
        <v>252</v>
      </c>
      <c r="N92" s="7" t="s">
        <v>825</v>
      </c>
      <c r="O92" s="7" t="s">
        <v>328</v>
      </c>
      <c r="P92">
        <v>1995</v>
      </c>
      <c r="Q92">
        <v>2005</v>
      </c>
      <c r="R92" t="s">
        <v>247</v>
      </c>
      <c r="S92">
        <v>1</v>
      </c>
      <c r="T92">
        <v>0</v>
      </c>
      <c r="U92">
        <v>0</v>
      </c>
      <c r="W92">
        <v>0</v>
      </c>
      <c r="Z92">
        <v>0</v>
      </c>
      <c r="AA92">
        <v>1</v>
      </c>
      <c r="AB92">
        <v>0</v>
      </c>
      <c r="AC92">
        <v>1</v>
      </c>
      <c r="AD92">
        <v>0</v>
      </c>
      <c r="AE92">
        <v>0</v>
      </c>
      <c r="AF92">
        <v>0</v>
      </c>
      <c r="AG92">
        <v>1</v>
      </c>
      <c r="AH92">
        <v>1</v>
      </c>
      <c r="AI92">
        <v>12</v>
      </c>
      <c r="AJ92">
        <v>12</v>
      </c>
      <c r="AK92" t="b">
        <v>1</v>
      </c>
    </row>
    <row r="93" spans="1:37" x14ac:dyDescent="0.25">
      <c r="A93" s="17" t="s">
        <v>178</v>
      </c>
      <c r="B93" s="17" t="s">
        <v>179</v>
      </c>
      <c r="C93">
        <v>2008</v>
      </c>
      <c r="D93" s="3" t="s">
        <v>180</v>
      </c>
      <c r="E93" s="3" t="s">
        <v>608</v>
      </c>
      <c r="F93" s="29">
        <v>0</v>
      </c>
      <c r="G93" s="24">
        <v>0</v>
      </c>
      <c r="H93" s="5">
        <v>1.7999999999999999E-2</v>
      </c>
      <c r="I93" s="5">
        <v>7.0999999999999994E-2</v>
      </c>
      <c r="J93" s="17" t="s">
        <v>188</v>
      </c>
      <c r="L93" s="4">
        <v>612</v>
      </c>
      <c r="M93" s="7" t="s">
        <v>252</v>
      </c>
      <c r="N93" s="7" t="s">
        <v>825</v>
      </c>
      <c r="O93" s="7" t="s">
        <v>328</v>
      </c>
      <c r="P93">
        <v>1995</v>
      </c>
      <c r="Q93">
        <v>2005</v>
      </c>
      <c r="R93" t="s">
        <v>247</v>
      </c>
      <c r="S93">
        <v>1</v>
      </c>
      <c r="T93">
        <v>0</v>
      </c>
      <c r="U93">
        <v>0</v>
      </c>
      <c r="W93">
        <v>0</v>
      </c>
      <c r="Z93">
        <v>0</v>
      </c>
      <c r="AA93">
        <v>1</v>
      </c>
      <c r="AB93">
        <v>0</v>
      </c>
      <c r="AC93">
        <v>1</v>
      </c>
      <c r="AD93">
        <v>0</v>
      </c>
      <c r="AE93">
        <v>0</v>
      </c>
      <c r="AF93">
        <v>0</v>
      </c>
      <c r="AG93">
        <v>1</v>
      </c>
      <c r="AH93">
        <v>1</v>
      </c>
      <c r="AI93">
        <v>12</v>
      </c>
      <c r="AJ93">
        <v>12</v>
      </c>
      <c r="AK93" t="b">
        <v>1</v>
      </c>
    </row>
    <row r="94" spans="1:37" x14ac:dyDescent="0.25">
      <c r="A94" s="17" t="s">
        <v>178</v>
      </c>
      <c r="B94" s="17" t="s">
        <v>179</v>
      </c>
      <c r="C94">
        <v>2008</v>
      </c>
      <c r="D94" s="3" t="s">
        <v>180</v>
      </c>
      <c r="E94" s="3" t="s">
        <v>608</v>
      </c>
      <c r="F94" s="29">
        <v>0</v>
      </c>
      <c r="G94" s="24">
        <v>0</v>
      </c>
      <c r="H94" s="5">
        <v>-0.111</v>
      </c>
      <c r="I94" s="5">
        <v>7.5999999999999998E-2</v>
      </c>
      <c r="J94" s="17" t="s">
        <v>189</v>
      </c>
      <c r="L94" s="4">
        <v>612</v>
      </c>
      <c r="M94" s="7" t="s">
        <v>252</v>
      </c>
      <c r="N94" s="7" t="s">
        <v>825</v>
      </c>
      <c r="O94" s="7" t="s">
        <v>328</v>
      </c>
      <c r="P94">
        <v>1995</v>
      </c>
      <c r="Q94">
        <v>2005</v>
      </c>
      <c r="R94" t="s">
        <v>247</v>
      </c>
      <c r="S94">
        <v>1</v>
      </c>
      <c r="T94">
        <v>0</v>
      </c>
      <c r="U94">
        <v>0</v>
      </c>
      <c r="W94">
        <v>0</v>
      </c>
      <c r="Z94">
        <v>0</v>
      </c>
      <c r="AA94">
        <v>1</v>
      </c>
      <c r="AB94">
        <v>0</v>
      </c>
      <c r="AC94">
        <v>1</v>
      </c>
      <c r="AD94">
        <v>0</v>
      </c>
      <c r="AE94">
        <v>0</v>
      </c>
      <c r="AF94">
        <v>0</v>
      </c>
      <c r="AG94">
        <v>1</v>
      </c>
      <c r="AH94">
        <v>1</v>
      </c>
      <c r="AI94">
        <v>12</v>
      </c>
      <c r="AJ94">
        <v>12</v>
      </c>
      <c r="AK94" t="b">
        <v>1</v>
      </c>
    </row>
    <row r="95" spans="1:37" ht="30" x14ac:dyDescent="0.25">
      <c r="A95" s="17" t="s">
        <v>178</v>
      </c>
      <c r="B95" s="17" t="s">
        <v>179</v>
      </c>
      <c r="C95">
        <v>2008</v>
      </c>
      <c r="D95" s="3" t="s">
        <v>180</v>
      </c>
      <c r="E95" s="3" t="s">
        <v>608</v>
      </c>
      <c r="F95" s="29">
        <v>0</v>
      </c>
      <c r="G95" s="24">
        <v>0</v>
      </c>
      <c r="H95" s="5">
        <v>-0.129</v>
      </c>
      <c r="I95" s="5">
        <v>4.2999999999999997E-2</v>
      </c>
      <c r="J95" s="17" t="s">
        <v>190</v>
      </c>
      <c r="K95" s="20" t="s">
        <v>60</v>
      </c>
      <c r="L95" s="4">
        <v>612</v>
      </c>
      <c r="M95" s="7" t="s">
        <v>252</v>
      </c>
      <c r="N95" s="7" t="s">
        <v>825</v>
      </c>
      <c r="O95" s="7" t="s">
        <v>328</v>
      </c>
      <c r="P95">
        <v>1995</v>
      </c>
      <c r="Q95">
        <v>2005</v>
      </c>
      <c r="R95" t="s">
        <v>247</v>
      </c>
      <c r="S95">
        <v>1</v>
      </c>
      <c r="T95">
        <v>0</v>
      </c>
      <c r="U95">
        <v>1</v>
      </c>
      <c r="V95" s="16" t="s">
        <v>60</v>
      </c>
      <c r="W95">
        <v>0</v>
      </c>
      <c r="Z95">
        <v>0</v>
      </c>
      <c r="AA95">
        <v>1</v>
      </c>
      <c r="AB95">
        <v>0</v>
      </c>
      <c r="AC95">
        <v>1</v>
      </c>
      <c r="AD95">
        <v>1</v>
      </c>
      <c r="AE95">
        <v>0</v>
      </c>
      <c r="AF95">
        <v>0</v>
      </c>
      <c r="AG95">
        <v>1</v>
      </c>
      <c r="AH95">
        <v>1</v>
      </c>
      <c r="AI95">
        <v>12</v>
      </c>
      <c r="AJ95">
        <v>12</v>
      </c>
      <c r="AK95" t="b">
        <v>1</v>
      </c>
    </row>
    <row r="96" spans="1:37" ht="30" x14ac:dyDescent="0.25">
      <c r="A96" s="17" t="s">
        <v>178</v>
      </c>
      <c r="B96" s="17" t="s">
        <v>179</v>
      </c>
      <c r="C96">
        <v>2008</v>
      </c>
      <c r="D96" s="3" t="s">
        <v>180</v>
      </c>
      <c r="E96" s="3" t="s">
        <v>608</v>
      </c>
      <c r="F96" s="29">
        <v>0</v>
      </c>
      <c r="G96" s="24">
        <v>0</v>
      </c>
      <c r="H96" s="5">
        <v>9.1999999999999998E-2</v>
      </c>
      <c r="I96" s="5">
        <v>7.3999999999999996E-2</v>
      </c>
      <c r="J96" s="17" t="s">
        <v>191</v>
      </c>
      <c r="K96" s="20" t="s">
        <v>60</v>
      </c>
      <c r="L96" s="4">
        <v>612</v>
      </c>
      <c r="M96" s="7" t="s">
        <v>252</v>
      </c>
      <c r="N96" s="7" t="s">
        <v>825</v>
      </c>
      <c r="O96" s="7" t="s">
        <v>328</v>
      </c>
      <c r="P96">
        <v>1995</v>
      </c>
      <c r="Q96">
        <v>2005</v>
      </c>
      <c r="R96" t="s">
        <v>247</v>
      </c>
      <c r="S96">
        <v>1</v>
      </c>
      <c r="T96">
        <v>0</v>
      </c>
      <c r="U96">
        <v>1</v>
      </c>
      <c r="V96" s="16" t="s">
        <v>60</v>
      </c>
      <c r="W96">
        <v>0</v>
      </c>
      <c r="Z96">
        <v>0</v>
      </c>
      <c r="AA96">
        <v>1</v>
      </c>
      <c r="AB96">
        <v>0</v>
      </c>
      <c r="AC96">
        <v>1</v>
      </c>
      <c r="AD96">
        <v>1</v>
      </c>
      <c r="AE96">
        <v>0</v>
      </c>
      <c r="AF96">
        <v>0</v>
      </c>
      <c r="AG96">
        <v>1</v>
      </c>
      <c r="AH96">
        <v>1</v>
      </c>
      <c r="AI96">
        <v>12</v>
      </c>
      <c r="AJ96">
        <v>12</v>
      </c>
      <c r="AK96" t="b">
        <v>1</v>
      </c>
    </row>
    <row r="97" spans="1:37" ht="30" x14ac:dyDescent="0.25">
      <c r="A97" s="17" t="s">
        <v>178</v>
      </c>
      <c r="B97" s="17" t="s">
        <v>179</v>
      </c>
      <c r="C97">
        <v>2008</v>
      </c>
      <c r="D97" s="3" t="s">
        <v>180</v>
      </c>
      <c r="E97" s="3" t="s">
        <v>608</v>
      </c>
      <c r="F97" s="29">
        <v>0</v>
      </c>
      <c r="G97" s="24">
        <v>0</v>
      </c>
      <c r="H97" s="5">
        <v>-8.9999999999999993E-3</v>
      </c>
      <c r="I97" s="5">
        <v>4.2999999999999997E-2</v>
      </c>
      <c r="J97" s="17" t="s">
        <v>192</v>
      </c>
      <c r="K97" s="20" t="s">
        <v>60</v>
      </c>
      <c r="L97" s="4">
        <v>612</v>
      </c>
      <c r="M97" s="7" t="s">
        <v>252</v>
      </c>
      <c r="N97" s="7" t="s">
        <v>825</v>
      </c>
      <c r="O97" s="7" t="s">
        <v>328</v>
      </c>
      <c r="P97">
        <v>1995</v>
      </c>
      <c r="Q97">
        <v>2005</v>
      </c>
      <c r="R97" t="s">
        <v>247</v>
      </c>
      <c r="S97">
        <v>1</v>
      </c>
      <c r="T97">
        <v>0</v>
      </c>
      <c r="U97">
        <v>1</v>
      </c>
      <c r="V97" s="16" t="s">
        <v>60</v>
      </c>
      <c r="W97">
        <v>0</v>
      </c>
      <c r="Z97">
        <v>0</v>
      </c>
      <c r="AA97">
        <v>1</v>
      </c>
      <c r="AB97">
        <v>0</v>
      </c>
      <c r="AC97">
        <v>1</v>
      </c>
      <c r="AD97">
        <v>1</v>
      </c>
      <c r="AE97">
        <v>0</v>
      </c>
      <c r="AF97">
        <v>0</v>
      </c>
      <c r="AG97">
        <v>1</v>
      </c>
      <c r="AH97">
        <v>1</v>
      </c>
      <c r="AI97">
        <v>12</v>
      </c>
      <c r="AJ97">
        <v>12</v>
      </c>
      <c r="AK97" t="b">
        <v>1</v>
      </c>
    </row>
    <row r="98" spans="1:37" x14ac:dyDescent="0.25">
      <c r="A98" s="17" t="s">
        <v>178</v>
      </c>
      <c r="B98" s="17" t="s">
        <v>179</v>
      </c>
      <c r="C98">
        <v>2008</v>
      </c>
      <c r="D98" s="3" t="s">
        <v>180</v>
      </c>
      <c r="E98" s="3" t="s">
        <v>608</v>
      </c>
      <c r="F98" s="29">
        <v>0</v>
      </c>
      <c r="G98" s="24">
        <v>0</v>
      </c>
      <c r="H98" s="5">
        <v>-2.9000000000000001E-2</v>
      </c>
      <c r="I98" s="5">
        <v>6.3E-2</v>
      </c>
      <c r="J98" s="17" t="s">
        <v>193</v>
      </c>
      <c r="L98" s="4">
        <v>612</v>
      </c>
      <c r="M98" s="7" t="s">
        <v>252</v>
      </c>
      <c r="N98" s="7" t="s">
        <v>825</v>
      </c>
      <c r="O98" s="7" t="s">
        <v>328</v>
      </c>
      <c r="P98">
        <v>1995</v>
      </c>
      <c r="Q98">
        <v>2005</v>
      </c>
      <c r="R98" t="s">
        <v>247</v>
      </c>
      <c r="S98">
        <v>1</v>
      </c>
      <c r="T98">
        <v>0</v>
      </c>
      <c r="U98">
        <v>0</v>
      </c>
      <c r="W98">
        <v>0</v>
      </c>
      <c r="Z98">
        <v>0</v>
      </c>
      <c r="AA98">
        <v>1</v>
      </c>
      <c r="AB98">
        <v>0</v>
      </c>
      <c r="AC98">
        <v>1</v>
      </c>
      <c r="AD98">
        <v>1</v>
      </c>
      <c r="AE98">
        <v>0</v>
      </c>
      <c r="AF98">
        <v>0</v>
      </c>
      <c r="AG98">
        <v>1</v>
      </c>
      <c r="AH98">
        <v>1</v>
      </c>
      <c r="AI98">
        <v>12</v>
      </c>
      <c r="AJ98">
        <v>12</v>
      </c>
      <c r="AK98" t="b">
        <v>1</v>
      </c>
    </row>
    <row r="99" spans="1:37" x14ac:dyDescent="0.25">
      <c r="A99" s="17" t="s">
        <v>178</v>
      </c>
      <c r="B99" s="17" t="s">
        <v>179</v>
      </c>
      <c r="C99">
        <v>2008</v>
      </c>
      <c r="D99" s="3" t="s">
        <v>180</v>
      </c>
      <c r="E99" s="3" t="s">
        <v>608</v>
      </c>
      <c r="F99" s="29">
        <v>0</v>
      </c>
      <c r="G99" s="24">
        <v>0</v>
      </c>
      <c r="H99" s="5">
        <v>-4.0000000000000001E-3</v>
      </c>
      <c r="I99" s="5">
        <v>2.1000000000000001E-2</v>
      </c>
      <c r="J99" s="17" t="s">
        <v>194</v>
      </c>
      <c r="L99" s="4">
        <v>612</v>
      </c>
      <c r="M99" s="7" t="s">
        <v>252</v>
      </c>
      <c r="N99" s="7" t="s">
        <v>825</v>
      </c>
      <c r="O99" s="7" t="s">
        <v>328</v>
      </c>
      <c r="P99">
        <v>1995</v>
      </c>
      <c r="Q99">
        <v>2005</v>
      </c>
      <c r="R99" t="s">
        <v>247</v>
      </c>
      <c r="S99">
        <v>1</v>
      </c>
      <c r="T99">
        <v>0</v>
      </c>
      <c r="U99">
        <v>0</v>
      </c>
      <c r="W99">
        <v>0</v>
      </c>
      <c r="Z99">
        <v>0</v>
      </c>
      <c r="AA99">
        <v>1</v>
      </c>
      <c r="AB99">
        <v>0</v>
      </c>
      <c r="AC99">
        <v>1</v>
      </c>
      <c r="AD99">
        <v>1</v>
      </c>
      <c r="AE99">
        <v>0</v>
      </c>
      <c r="AF99">
        <v>0</v>
      </c>
      <c r="AG99">
        <v>1</v>
      </c>
      <c r="AH99">
        <v>1</v>
      </c>
      <c r="AI99">
        <v>12</v>
      </c>
      <c r="AJ99">
        <v>12</v>
      </c>
      <c r="AK99" t="b">
        <v>1</v>
      </c>
    </row>
    <row r="100" spans="1:37" x14ac:dyDescent="0.25">
      <c r="A100" s="17" t="s">
        <v>178</v>
      </c>
      <c r="B100" s="17" t="s">
        <v>179</v>
      </c>
      <c r="C100">
        <v>2008</v>
      </c>
      <c r="D100" s="3" t="s">
        <v>180</v>
      </c>
      <c r="E100" s="3" t="s">
        <v>608</v>
      </c>
      <c r="F100" s="29">
        <v>0</v>
      </c>
      <c r="G100" s="24">
        <v>0</v>
      </c>
      <c r="H100" s="5">
        <v>-1.2E-2</v>
      </c>
      <c r="I100" s="5">
        <v>2.7E-2</v>
      </c>
      <c r="J100" s="17" t="s">
        <v>195</v>
      </c>
      <c r="L100" s="4">
        <v>612</v>
      </c>
      <c r="M100" s="7" t="s">
        <v>252</v>
      </c>
      <c r="N100" s="7" t="s">
        <v>825</v>
      </c>
      <c r="O100" s="7" t="s">
        <v>328</v>
      </c>
      <c r="P100">
        <v>1995</v>
      </c>
      <c r="Q100">
        <v>2005</v>
      </c>
      <c r="R100" t="s">
        <v>247</v>
      </c>
      <c r="S100">
        <v>1</v>
      </c>
      <c r="T100">
        <v>0</v>
      </c>
      <c r="U100">
        <v>0</v>
      </c>
      <c r="W100">
        <v>0</v>
      </c>
      <c r="Z100">
        <v>0</v>
      </c>
      <c r="AA100">
        <v>1</v>
      </c>
      <c r="AB100">
        <v>0</v>
      </c>
      <c r="AC100">
        <v>1</v>
      </c>
      <c r="AD100">
        <v>1</v>
      </c>
      <c r="AE100">
        <v>0</v>
      </c>
      <c r="AF100">
        <v>0</v>
      </c>
      <c r="AG100">
        <v>1</v>
      </c>
      <c r="AH100">
        <v>1</v>
      </c>
      <c r="AI100">
        <v>12</v>
      </c>
      <c r="AJ100">
        <v>12</v>
      </c>
      <c r="AK100" t="b">
        <v>1</v>
      </c>
    </row>
    <row r="101" spans="1:37" x14ac:dyDescent="0.25">
      <c r="A101" s="17" t="s">
        <v>178</v>
      </c>
      <c r="B101" s="17" t="s">
        <v>179</v>
      </c>
      <c r="C101">
        <v>2008</v>
      </c>
      <c r="D101" s="3" t="s">
        <v>180</v>
      </c>
      <c r="E101" s="3" t="s">
        <v>608</v>
      </c>
      <c r="F101" s="29">
        <v>0</v>
      </c>
      <c r="G101" s="24">
        <v>0</v>
      </c>
      <c r="H101" s="5">
        <v>-3.3000000000000002E-2</v>
      </c>
      <c r="I101" s="5">
        <v>4.3999999999999997E-2</v>
      </c>
      <c r="J101" s="17" t="s">
        <v>196</v>
      </c>
      <c r="L101" s="4">
        <v>612</v>
      </c>
      <c r="M101" s="7" t="s">
        <v>252</v>
      </c>
      <c r="N101" s="7" t="s">
        <v>825</v>
      </c>
      <c r="O101" s="7" t="s">
        <v>328</v>
      </c>
      <c r="P101">
        <v>1995</v>
      </c>
      <c r="Q101">
        <v>2005</v>
      </c>
      <c r="R101" t="s">
        <v>247</v>
      </c>
      <c r="S101">
        <v>1</v>
      </c>
      <c r="T101">
        <v>0</v>
      </c>
      <c r="U101">
        <v>0</v>
      </c>
      <c r="W101">
        <v>0</v>
      </c>
      <c r="Z101">
        <v>0</v>
      </c>
      <c r="AA101">
        <v>1</v>
      </c>
      <c r="AB101">
        <v>0</v>
      </c>
      <c r="AC101">
        <v>1</v>
      </c>
      <c r="AD101">
        <v>1</v>
      </c>
      <c r="AE101">
        <v>0</v>
      </c>
      <c r="AF101">
        <v>0</v>
      </c>
      <c r="AG101">
        <v>1</v>
      </c>
      <c r="AH101">
        <v>1</v>
      </c>
      <c r="AI101">
        <v>12</v>
      </c>
      <c r="AJ101">
        <v>12</v>
      </c>
      <c r="AK101" t="b">
        <v>1</v>
      </c>
    </row>
    <row r="102" spans="1:37" x14ac:dyDescent="0.25">
      <c r="A102" s="17" t="s">
        <v>178</v>
      </c>
      <c r="B102" s="17" t="s">
        <v>179</v>
      </c>
      <c r="C102">
        <v>2008</v>
      </c>
      <c r="D102" s="3" t="s">
        <v>180</v>
      </c>
      <c r="E102" s="3" t="s">
        <v>608</v>
      </c>
      <c r="F102" s="29">
        <v>0</v>
      </c>
      <c r="G102" s="24">
        <v>0</v>
      </c>
      <c r="H102" s="5">
        <v>8.0000000000000002E-3</v>
      </c>
      <c r="I102" s="5">
        <v>3.2000000000000001E-2</v>
      </c>
      <c r="J102" s="17" t="s">
        <v>197</v>
      </c>
      <c r="L102" s="4">
        <v>612</v>
      </c>
      <c r="M102" s="7" t="s">
        <v>252</v>
      </c>
      <c r="N102" s="7" t="s">
        <v>825</v>
      </c>
      <c r="O102" s="7" t="s">
        <v>328</v>
      </c>
      <c r="P102">
        <v>1995</v>
      </c>
      <c r="Q102">
        <v>2005</v>
      </c>
      <c r="R102" t="s">
        <v>247</v>
      </c>
      <c r="S102">
        <v>1</v>
      </c>
      <c r="T102">
        <v>0</v>
      </c>
      <c r="U102">
        <v>0</v>
      </c>
      <c r="W102">
        <v>0</v>
      </c>
      <c r="Z102">
        <v>0</v>
      </c>
      <c r="AA102">
        <v>1</v>
      </c>
      <c r="AB102">
        <v>0</v>
      </c>
      <c r="AC102">
        <v>1</v>
      </c>
      <c r="AD102">
        <v>1</v>
      </c>
      <c r="AE102">
        <v>0</v>
      </c>
      <c r="AF102">
        <v>0</v>
      </c>
      <c r="AG102">
        <v>1</v>
      </c>
      <c r="AH102">
        <v>1</v>
      </c>
      <c r="AI102">
        <v>12</v>
      </c>
      <c r="AJ102">
        <v>12</v>
      </c>
      <c r="AK102" t="b">
        <v>1</v>
      </c>
    </row>
    <row r="103" spans="1:37" x14ac:dyDescent="0.25">
      <c r="A103" s="17" t="s">
        <v>178</v>
      </c>
      <c r="B103" s="17" t="s">
        <v>179</v>
      </c>
      <c r="C103">
        <v>2008</v>
      </c>
      <c r="D103" s="3" t="s">
        <v>180</v>
      </c>
      <c r="E103" s="3" t="s">
        <v>608</v>
      </c>
      <c r="F103" s="29">
        <v>0</v>
      </c>
      <c r="G103" s="24">
        <v>0</v>
      </c>
      <c r="H103" s="5">
        <v>-6.0000000000000001E-3</v>
      </c>
      <c r="I103" s="5">
        <v>2.4E-2</v>
      </c>
      <c r="J103" s="17" t="s">
        <v>198</v>
      </c>
      <c r="L103" s="4">
        <v>612</v>
      </c>
      <c r="M103" s="7" t="s">
        <v>252</v>
      </c>
      <c r="N103" s="7" t="s">
        <v>825</v>
      </c>
      <c r="O103" s="7" t="s">
        <v>328</v>
      </c>
      <c r="P103">
        <v>1995</v>
      </c>
      <c r="Q103">
        <v>2005</v>
      </c>
      <c r="R103" t="s">
        <v>247</v>
      </c>
      <c r="S103">
        <v>1</v>
      </c>
      <c r="T103">
        <v>0</v>
      </c>
      <c r="U103">
        <v>0</v>
      </c>
      <c r="W103">
        <v>0</v>
      </c>
      <c r="Z103">
        <v>0</v>
      </c>
      <c r="AA103">
        <v>1</v>
      </c>
      <c r="AB103">
        <v>0</v>
      </c>
      <c r="AC103">
        <v>1</v>
      </c>
      <c r="AD103">
        <v>1</v>
      </c>
      <c r="AE103">
        <v>0</v>
      </c>
      <c r="AF103">
        <v>0</v>
      </c>
      <c r="AG103">
        <v>1</v>
      </c>
      <c r="AH103">
        <v>1</v>
      </c>
      <c r="AI103">
        <v>12</v>
      </c>
      <c r="AJ103">
        <v>12</v>
      </c>
      <c r="AK103" t="b">
        <v>1</v>
      </c>
    </row>
    <row r="104" spans="1:37" ht="30" x14ac:dyDescent="0.25">
      <c r="A104" s="17" t="s">
        <v>178</v>
      </c>
      <c r="B104" s="17" t="s">
        <v>179</v>
      </c>
      <c r="C104">
        <v>2008</v>
      </c>
      <c r="D104" s="3" t="s">
        <v>199</v>
      </c>
      <c r="E104" s="3" t="s">
        <v>609</v>
      </c>
      <c r="F104" s="29">
        <v>0</v>
      </c>
      <c r="G104" s="24">
        <v>0</v>
      </c>
      <c r="H104" s="5">
        <v>-0.107</v>
      </c>
      <c r="I104" s="5">
        <v>0.129</v>
      </c>
      <c r="J104" s="17" t="s">
        <v>200</v>
      </c>
      <c r="K104" s="20" t="s">
        <v>60</v>
      </c>
      <c r="L104" s="4">
        <v>612</v>
      </c>
      <c r="M104" s="7" t="s">
        <v>252</v>
      </c>
      <c r="N104" s="7" t="s">
        <v>825</v>
      </c>
      <c r="O104" s="7" t="s">
        <v>328</v>
      </c>
      <c r="P104">
        <v>1995</v>
      </c>
      <c r="Q104">
        <v>2005</v>
      </c>
      <c r="R104" t="s">
        <v>247</v>
      </c>
      <c r="S104">
        <v>1</v>
      </c>
      <c r="T104">
        <v>0</v>
      </c>
      <c r="U104">
        <v>1</v>
      </c>
      <c r="V104" s="16" t="s">
        <v>60</v>
      </c>
      <c r="W104">
        <v>0</v>
      </c>
      <c r="Z104">
        <v>0</v>
      </c>
      <c r="AA104">
        <v>1</v>
      </c>
      <c r="AB104">
        <v>1</v>
      </c>
      <c r="AC104">
        <v>0</v>
      </c>
      <c r="AD104">
        <v>0</v>
      </c>
      <c r="AE104">
        <v>0</v>
      </c>
      <c r="AF104">
        <v>0</v>
      </c>
      <c r="AG104">
        <v>1</v>
      </c>
      <c r="AH104">
        <v>1</v>
      </c>
      <c r="AI104">
        <v>12</v>
      </c>
      <c r="AJ104">
        <v>12</v>
      </c>
      <c r="AK104" t="b">
        <v>1</v>
      </c>
    </row>
    <row r="105" spans="1:37" ht="30" x14ac:dyDescent="0.25">
      <c r="A105" s="17" t="s">
        <v>178</v>
      </c>
      <c r="B105" s="17" t="s">
        <v>179</v>
      </c>
      <c r="C105">
        <v>2008</v>
      </c>
      <c r="D105" s="3" t="s">
        <v>199</v>
      </c>
      <c r="E105" s="3" t="s">
        <v>609</v>
      </c>
      <c r="F105" s="29">
        <v>0</v>
      </c>
      <c r="G105" s="24">
        <v>0</v>
      </c>
      <c r="H105" s="5">
        <v>-0.214</v>
      </c>
      <c r="I105" s="5">
        <v>7.2999999999999995E-2</v>
      </c>
      <c r="J105" s="17" t="s">
        <v>201</v>
      </c>
      <c r="K105" s="20" t="s">
        <v>60</v>
      </c>
      <c r="L105" s="4">
        <v>612</v>
      </c>
      <c r="M105" s="7" t="s">
        <v>252</v>
      </c>
      <c r="N105" s="7" t="s">
        <v>825</v>
      </c>
      <c r="O105" s="7" t="s">
        <v>328</v>
      </c>
      <c r="P105">
        <v>1995</v>
      </c>
      <c r="Q105">
        <v>2005</v>
      </c>
      <c r="R105" t="s">
        <v>247</v>
      </c>
      <c r="S105">
        <v>1</v>
      </c>
      <c r="T105">
        <v>0</v>
      </c>
      <c r="U105">
        <v>1</v>
      </c>
      <c r="V105" s="16" t="s">
        <v>60</v>
      </c>
      <c r="W105">
        <v>0</v>
      </c>
      <c r="Z105">
        <v>0</v>
      </c>
      <c r="AA105">
        <v>1</v>
      </c>
      <c r="AB105">
        <v>1</v>
      </c>
      <c r="AC105">
        <v>0</v>
      </c>
      <c r="AD105">
        <v>0</v>
      </c>
      <c r="AE105">
        <v>0</v>
      </c>
      <c r="AF105">
        <v>0</v>
      </c>
      <c r="AG105">
        <v>1</v>
      </c>
      <c r="AH105">
        <v>1</v>
      </c>
      <c r="AI105">
        <v>12</v>
      </c>
      <c r="AJ105">
        <v>12</v>
      </c>
      <c r="AK105" t="b">
        <v>1</v>
      </c>
    </row>
    <row r="106" spans="1:37" ht="30" x14ac:dyDescent="0.25">
      <c r="A106" s="17" t="s">
        <v>178</v>
      </c>
      <c r="B106" s="17" t="s">
        <v>179</v>
      </c>
      <c r="C106">
        <v>2008</v>
      </c>
      <c r="D106" s="3" t="s">
        <v>199</v>
      </c>
      <c r="E106" s="3" t="s">
        <v>609</v>
      </c>
      <c r="F106" s="29">
        <v>0</v>
      </c>
      <c r="G106" s="24">
        <v>0</v>
      </c>
      <c r="H106" s="5">
        <v>-0.16500000000000001</v>
      </c>
      <c r="I106" s="5">
        <v>9.1999999999999998E-2</v>
      </c>
      <c r="J106" s="17" t="s">
        <v>202</v>
      </c>
      <c r="K106" s="20" t="s">
        <v>60</v>
      </c>
      <c r="L106" s="4">
        <v>612</v>
      </c>
      <c r="M106" s="7" t="s">
        <v>252</v>
      </c>
      <c r="N106" s="7" t="s">
        <v>825</v>
      </c>
      <c r="O106" s="7" t="s">
        <v>328</v>
      </c>
      <c r="P106">
        <v>1995</v>
      </c>
      <c r="Q106">
        <v>2005</v>
      </c>
      <c r="R106" t="s">
        <v>247</v>
      </c>
      <c r="S106">
        <v>1</v>
      </c>
      <c r="T106">
        <v>0</v>
      </c>
      <c r="U106">
        <v>1</v>
      </c>
      <c r="V106" s="16" t="s">
        <v>60</v>
      </c>
      <c r="W106">
        <v>0</v>
      </c>
      <c r="Z106">
        <v>0</v>
      </c>
      <c r="AA106">
        <v>1</v>
      </c>
      <c r="AB106">
        <v>1</v>
      </c>
      <c r="AC106">
        <v>0</v>
      </c>
      <c r="AD106">
        <v>0</v>
      </c>
      <c r="AE106">
        <v>0</v>
      </c>
      <c r="AF106">
        <v>0</v>
      </c>
      <c r="AG106">
        <v>1</v>
      </c>
      <c r="AH106">
        <v>1</v>
      </c>
      <c r="AI106">
        <v>12</v>
      </c>
      <c r="AJ106">
        <v>12</v>
      </c>
      <c r="AK106" t="b">
        <v>1</v>
      </c>
    </row>
    <row r="107" spans="1:37" x14ac:dyDescent="0.25">
      <c r="A107" s="17" t="s">
        <v>178</v>
      </c>
      <c r="B107" s="17" t="s">
        <v>179</v>
      </c>
      <c r="C107">
        <v>2008</v>
      </c>
      <c r="D107" s="3" t="s">
        <v>199</v>
      </c>
      <c r="E107" s="3" t="s">
        <v>609</v>
      </c>
      <c r="F107" s="29">
        <v>0</v>
      </c>
      <c r="G107" s="24">
        <v>0</v>
      </c>
      <c r="H107" s="5">
        <v>-1E-3</v>
      </c>
      <c r="I107" s="5">
        <v>0.192</v>
      </c>
      <c r="J107" s="17" t="s">
        <v>203</v>
      </c>
      <c r="L107" s="4">
        <v>612</v>
      </c>
      <c r="M107" s="7" t="s">
        <v>252</v>
      </c>
      <c r="N107" s="7" t="s">
        <v>825</v>
      </c>
      <c r="O107" s="7" t="s">
        <v>328</v>
      </c>
      <c r="P107">
        <v>1995</v>
      </c>
      <c r="Q107">
        <v>2005</v>
      </c>
      <c r="R107" t="s">
        <v>247</v>
      </c>
      <c r="S107">
        <v>1</v>
      </c>
      <c r="T107">
        <v>0</v>
      </c>
      <c r="U107">
        <v>0</v>
      </c>
      <c r="W107">
        <v>0</v>
      </c>
      <c r="Z107">
        <v>0</v>
      </c>
      <c r="AA107">
        <v>1</v>
      </c>
      <c r="AB107">
        <v>1</v>
      </c>
      <c r="AC107">
        <v>0</v>
      </c>
      <c r="AD107">
        <v>0</v>
      </c>
      <c r="AE107">
        <v>0</v>
      </c>
      <c r="AF107">
        <v>0</v>
      </c>
      <c r="AG107">
        <v>1</v>
      </c>
      <c r="AH107">
        <v>1</v>
      </c>
      <c r="AI107">
        <v>12</v>
      </c>
      <c r="AJ107">
        <v>12</v>
      </c>
      <c r="AK107" t="b">
        <v>1</v>
      </c>
    </row>
    <row r="108" spans="1:37" x14ac:dyDescent="0.25">
      <c r="A108" s="17" t="s">
        <v>178</v>
      </c>
      <c r="B108" s="17" t="s">
        <v>179</v>
      </c>
      <c r="C108">
        <v>2008</v>
      </c>
      <c r="D108" s="3" t="s">
        <v>199</v>
      </c>
      <c r="E108" s="3" t="s">
        <v>609</v>
      </c>
      <c r="F108" s="29">
        <v>0</v>
      </c>
      <c r="G108" s="24">
        <v>0</v>
      </c>
      <c r="H108" s="5">
        <v>-7.0000000000000001E-3</v>
      </c>
      <c r="I108" s="5">
        <v>7.6999999999999999E-2</v>
      </c>
      <c r="J108" s="17" t="s">
        <v>204</v>
      </c>
      <c r="L108" s="4">
        <v>612</v>
      </c>
      <c r="M108" s="7" t="s">
        <v>252</v>
      </c>
      <c r="N108" s="7" t="s">
        <v>825</v>
      </c>
      <c r="O108" s="7" t="s">
        <v>328</v>
      </c>
      <c r="P108">
        <v>1995</v>
      </c>
      <c r="Q108">
        <v>2005</v>
      </c>
      <c r="R108" t="s">
        <v>247</v>
      </c>
      <c r="S108">
        <v>1</v>
      </c>
      <c r="T108">
        <v>0</v>
      </c>
      <c r="U108">
        <v>0</v>
      </c>
      <c r="W108">
        <v>0</v>
      </c>
      <c r="Z108">
        <v>0</v>
      </c>
      <c r="AA108">
        <v>1</v>
      </c>
      <c r="AB108">
        <v>1</v>
      </c>
      <c r="AC108">
        <v>0</v>
      </c>
      <c r="AD108">
        <v>0</v>
      </c>
      <c r="AE108">
        <v>0</v>
      </c>
      <c r="AF108">
        <v>0</v>
      </c>
      <c r="AG108">
        <v>1</v>
      </c>
      <c r="AH108">
        <v>1</v>
      </c>
      <c r="AI108">
        <v>12</v>
      </c>
      <c r="AJ108">
        <v>12</v>
      </c>
      <c r="AK108" t="b">
        <v>1</v>
      </c>
    </row>
    <row r="109" spans="1:37" x14ac:dyDescent="0.25">
      <c r="A109" s="17" t="s">
        <v>178</v>
      </c>
      <c r="B109" s="17" t="s">
        <v>179</v>
      </c>
      <c r="C109">
        <v>2008</v>
      </c>
      <c r="D109" s="3" t="s">
        <v>199</v>
      </c>
      <c r="E109" s="3" t="s">
        <v>609</v>
      </c>
      <c r="F109" s="29">
        <v>0</v>
      </c>
      <c r="G109" s="24">
        <v>0</v>
      </c>
      <c r="H109" s="5">
        <v>1.0999999999999999E-2</v>
      </c>
      <c r="I109" s="5">
        <v>0.11799999999999999</v>
      </c>
      <c r="J109" s="17" t="s">
        <v>205</v>
      </c>
      <c r="L109" s="4">
        <v>612</v>
      </c>
      <c r="M109" s="7" t="s">
        <v>252</v>
      </c>
      <c r="N109" s="7" t="s">
        <v>825</v>
      </c>
      <c r="O109" s="7" t="s">
        <v>328</v>
      </c>
      <c r="P109">
        <v>1995</v>
      </c>
      <c r="Q109">
        <v>2005</v>
      </c>
      <c r="R109" t="s">
        <v>247</v>
      </c>
      <c r="S109">
        <v>1</v>
      </c>
      <c r="T109">
        <v>0</v>
      </c>
      <c r="U109">
        <v>0</v>
      </c>
      <c r="W109">
        <v>0</v>
      </c>
      <c r="Z109">
        <v>0</v>
      </c>
      <c r="AA109">
        <v>1</v>
      </c>
      <c r="AB109">
        <v>1</v>
      </c>
      <c r="AC109">
        <v>0</v>
      </c>
      <c r="AD109">
        <v>0</v>
      </c>
      <c r="AE109">
        <v>0</v>
      </c>
      <c r="AF109">
        <v>0</v>
      </c>
      <c r="AG109">
        <v>1</v>
      </c>
      <c r="AH109">
        <v>1</v>
      </c>
      <c r="AI109">
        <v>12</v>
      </c>
      <c r="AJ109">
        <v>12</v>
      </c>
      <c r="AK109" t="b">
        <v>1</v>
      </c>
    </row>
    <row r="110" spans="1:37" x14ac:dyDescent="0.25">
      <c r="A110" s="17" t="s">
        <v>178</v>
      </c>
      <c r="B110" s="17" t="s">
        <v>179</v>
      </c>
      <c r="C110">
        <v>2008</v>
      </c>
      <c r="D110" s="3" t="s">
        <v>199</v>
      </c>
      <c r="E110" s="3" t="s">
        <v>609</v>
      </c>
      <c r="F110" s="29">
        <v>0</v>
      </c>
      <c r="G110" s="24">
        <v>0</v>
      </c>
      <c r="H110" s="5">
        <v>-0.17499999999999999</v>
      </c>
      <c r="I110" s="5">
        <v>0.157</v>
      </c>
      <c r="J110" s="17" t="s">
        <v>206</v>
      </c>
      <c r="L110" s="4">
        <v>612</v>
      </c>
      <c r="M110" s="7" t="s">
        <v>252</v>
      </c>
      <c r="N110" s="7" t="s">
        <v>825</v>
      </c>
      <c r="O110" s="7" t="s">
        <v>328</v>
      </c>
      <c r="P110">
        <v>1995</v>
      </c>
      <c r="Q110">
        <v>2005</v>
      </c>
      <c r="R110" t="s">
        <v>247</v>
      </c>
      <c r="S110">
        <v>1</v>
      </c>
      <c r="T110">
        <v>0</v>
      </c>
      <c r="U110">
        <v>0</v>
      </c>
      <c r="W110">
        <v>0</v>
      </c>
      <c r="Z110">
        <v>0</v>
      </c>
      <c r="AA110">
        <v>1</v>
      </c>
      <c r="AB110">
        <v>1</v>
      </c>
      <c r="AC110">
        <v>0</v>
      </c>
      <c r="AD110">
        <v>0</v>
      </c>
      <c r="AE110">
        <v>0</v>
      </c>
      <c r="AF110">
        <v>0</v>
      </c>
      <c r="AG110">
        <v>1</v>
      </c>
      <c r="AH110">
        <v>1</v>
      </c>
      <c r="AI110">
        <v>12</v>
      </c>
      <c r="AJ110">
        <v>12</v>
      </c>
      <c r="AK110" t="b">
        <v>1</v>
      </c>
    </row>
    <row r="111" spans="1:37" x14ac:dyDescent="0.25">
      <c r="A111" s="17" t="s">
        <v>178</v>
      </c>
      <c r="B111" s="17" t="s">
        <v>179</v>
      </c>
      <c r="C111">
        <v>2008</v>
      </c>
      <c r="D111" s="3" t="s">
        <v>199</v>
      </c>
      <c r="E111" s="3" t="s">
        <v>609</v>
      </c>
      <c r="F111" s="29">
        <v>0</v>
      </c>
      <c r="G111" s="24">
        <v>0</v>
      </c>
      <c r="H111" s="5">
        <v>6.5000000000000002E-2</v>
      </c>
      <c r="I111" s="5">
        <v>0.06</v>
      </c>
      <c r="J111" s="17" t="s">
        <v>207</v>
      </c>
      <c r="L111" s="4">
        <v>612</v>
      </c>
      <c r="M111" s="7" t="s">
        <v>252</v>
      </c>
      <c r="N111" s="7" t="s">
        <v>825</v>
      </c>
      <c r="O111" s="7" t="s">
        <v>328</v>
      </c>
      <c r="P111">
        <v>1995</v>
      </c>
      <c r="Q111">
        <v>2005</v>
      </c>
      <c r="R111" t="s">
        <v>247</v>
      </c>
      <c r="S111">
        <v>1</v>
      </c>
      <c r="T111">
        <v>0</v>
      </c>
      <c r="U111">
        <v>0</v>
      </c>
      <c r="W111">
        <v>0</v>
      </c>
      <c r="Z111">
        <v>0</v>
      </c>
      <c r="AA111">
        <v>1</v>
      </c>
      <c r="AB111">
        <v>1</v>
      </c>
      <c r="AC111">
        <v>0</v>
      </c>
      <c r="AD111">
        <v>0</v>
      </c>
      <c r="AE111">
        <v>0</v>
      </c>
      <c r="AF111">
        <v>0</v>
      </c>
      <c r="AG111">
        <v>1</v>
      </c>
      <c r="AH111">
        <v>1</v>
      </c>
      <c r="AI111">
        <v>12</v>
      </c>
      <c r="AJ111">
        <v>12</v>
      </c>
      <c r="AK111" t="b">
        <v>1</v>
      </c>
    </row>
    <row r="112" spans="1:37" x14ac:dyDescent="0.25">
      <c r="A112" s="17" t="s">
        <v>178</v>
      </c>
      <c r="B112" s="17" t="s">
        <v>179</v>
      </c>
      <c r="C112">
        <v>2008</v>
      </c>
      <c r="D112" s="3" t="s">
        <v>199</v>
      </c>
      <c r="E112" s="3" t="s">
        <v>609</v>
      </c>
      <c r="F112" s="29">
        <v>0</v>
      </c>
      <c r="G112" s="24">
        <v>0</v>
      </c>
      <c r="H112" s="5">
        <v>-2.8000000000000001E-2</v>
      </c>
      <c r="I112" s="5">
        <v>7.8E-2</v>
      </c>
      <c r="J112" s="17" t="s">
        <v>208</v>
      </c>
      <c r="L112" s="4">
        <v>612</v>
      </c>
      <c r="M112" s="7" t="s">
        <v>252</v>
      </c>
      <c r="N112" s="7" t="s">
        <v>825</v>
      </c>
      <c r="O112" s="7" t="s">
        <v>328</v>
      </c>
      <c r="P112">
        <v>1995</v>
      </c>
      <c r="Q112">
        <v>2005</v>
      </c>
      <c r="R112" t="s">
        <v>247</v>
      </c>
      <c r="S112">
        <v>1</v>
      </c>
      <c r="T112">
        <v>0</v>
      </c>
      <c r="U112">
        <v>0</v>
      </c>
      <c r="W112">
        <v>0</v>
      </c>
      <c r="Z112">
        <v>0</v>
      </c>
      <c r="AA112">
        <v>1</v>
      </c>
      <c r="AB112">
        <v>1</v>
      </c>
      <c r="AC112">
        <v>0</v>
      </c>
      <c r="AD112">
        <v>0</v>
      </c>
      <c r="AE112">
        <v>0</v>
      </c>
      <c r="AF112">
        <v>0</v>
      </c>
      <c r="AG112">
        <v>1</v>
      </c>
      <c r="AH112">
        <v>1</v>
      </c>
      <c r="AI112">
        <v>12</v>
      </c>
      <c r="AJ112">
        <v>12</v>
      </c>
      <c r="AK112" t="b">
        <v>1</v>
      </c>
    </row>
    <row r="113" spans="1:37" ht="30" x14ac:dyDescent="0.25">
      <c r="A113" s="17" t="s">
        <v>178</v>
      </c>
      <c r="B113" s="17" t="s">
        <v>179</v>
      </c>
      <c r="C113">
        <v>2008</v>
      </c>
      <c r="D113" s="3" t="s">
        <v>199</v>
      </c>
      <c r="E113" s="3" t="s">
        <v>608</v>
      </c>
      <c r="F113" s="29">
        <v>0</v>
      </c>
      <c r="G113" s="24">
        <v>0</v>
      </c>
      <c r="H113" s="5">
        <v>-0.16300000000000001</v>
      </c>
      <c r="I113" s="5">
        <v>0.11600000000000001</v>
      </c>
      <c r="J113" s="17" t="s">
        <v>209</v>
      </c>
      <c r="K113" s="20" t="s">
        <v>60</v>
      </c>
      <c r="L113" s="4">
        <v>612</v>
      </c>
      <c r="M113" s="7" t="s">
        <v>252</v>
      </c>
      <c r="N113" s="7" t="s">
        <v>825</v>
      </c>
      <c r="O113" s="7" t="s">
        <v>328</v>
      </c>
      <c r="P113">
        <v>1995</v>
      </c>
      <c r="Q113">
        <v>2005</v>
      </c>
      <c r="R113" t="s">
        <v>247</v>
      </c>
      <c r="S113">
        <v>1</v>
      </c>
      <c r="T113">
        <v>0</v>
      </c>
      <c r="U113">
        <v>1</v>
      </c>
      <c r="V113" s="16" t="s">
        <v>60</v>
      </c>
      <c r="W113">
        <v>0</v>
      </c>
      <c r="Z113">
        <v>0</v>
      </c>
      <c r="AA113">
        <v>1</v>
      </c>
      <c r="AB113">
        <v>1</v>
      </c>
      <c r="AC113">
        <v>0</v>
      </c>
      <c r="AD113">
        <v>0</v>
      </c>
      <c r="AE113">
        <v>0</v>
      </c>
      <c r="AF113">
        <v>0</v>
      </c>
      <c r="AG113">
        <v>1</v>
      </c>
      <c r="AH113">
        <v>1</v>
      </c>
      <c r="AI113">
        <v>12</v>
      </c>
      <c r="AJ113">
        <v>12</v>
      </c>
      <c r="AK113" t="b">
        <v>1</v>
      </c>
    </row>
    <row r="114" spans="1:37" ht="30" x14ac:dyDescent="0.25">
      <c r="A114" s="17" t="s">
        <v>178</v>
      </c>
      <c r="B114" s="17" t="s">
        <v>179</v>
      </c>
      <c r="C114">
        <v>2008</v>
      </c>
      <c r="D114" s="3" t="s">
        <v>199</v>
      </c>
      <c r="E114" s="3" t="s">
        <v>608</v>
      </c>
      <c r="F114" s="29">
        <v>0</v>
      </c>
      <c r="G114" s="24">
        <v>0</v>
      </c>
      <c r="H114" s="5">
        <v>-0.19400000000000001</v>
      </c>
      <c r="I114" s="5">
        <v>9.4E-2</v>
      </c>
      <c r="J114" s="17" t="s">
        <v>210</v>
      </c>
      <c r="K114" s="20" t="s">
        <v>60</v>
      </c>
      <c r="L114" s="4">
        <v>612</v>
      </c>
      <c r="M114" s="7" t="s">
        <v>252</v>
      </c>
      <c r="N114" s="7" t="s">
        <v>825</v>
      </c>
      <c r="O114" s="7" t="s">
        <v>328</v>
      </c>
      <c r="P114">
        <v>1995</v>
      </c>
      <c r="Q114">
        <v>2005</v>
      </c>
      <c r="R114" t="s">
        <v>247</v>
      </c>
      <c r="S114">
        <v>1</v>
      </c>
      <c r="T114">
        <v>0</v>
      </c>
      <c r="U114">
        <v>1</v>
      </c>
      <c r="V114" s="16" t="s">
        <v>60</v>
      </c>
      <c r="W114">
        <v>0</v>
      </c>
      <c r="Z114">
        <v>0</v>
      </c>
      <c r="AA114">
        <v>1</v>
      </c>
      <c r="AB114">
        <v>1</v>
      </c>
      <c r="AC114">
        <v>0</v>
      </c>
      <c r="AD114">
        <v>0</v>
      </c>
      <c r="AE114">
        <v>0</v>
      </c>
      <c r="AF114">
        <v>0</v>
      </c>
      <c r="AG114">
        <v>1</v>
      </c>
      <c r="AH114">
        <v>1</v>
      </c>
      <c r="AI114">
        <v>12</v>
      </c>
      <c r="AJ114">
        <v>12</v>
      </c>
      <c r="AK114" t="b">
        <v>1</v>
      </c>
    </row>
    <row r="115" spans="1:37" ht="30" x14ac:dyDescent="0.25">
      <c r="A115" s="17" t="s">
        <v>178</v>
      </c>
      <c r="B115" s="17" t="s">
        <v>179</v>
      </c>
      <c r="C115">
        <v>2008</v>
      </c>
      <c r="D115" s="3" t="s">
        <v>199</v>
      </c>
      <c r="E115" s="3" t="s">
        <v>608</v>
      </c>
      <c r="F115" s="29">
        <v>0</v>
      </c>
      <c r="G115" s="24">
        <v>0</v>
      </c>
      <c r="H115" s="5">
        <v>-0.18099999999999999</v>
      </c>
      <c r="I115" s="5">
        <v>9.4E-2</v>
      </c>
      <c r="J115" s="17" t="s">
        <v>211</v>
      </c>
      <c r="K115" s="20" t="s">
        <v>60</v>
      </c>
      <c r="L115" s="4">
        <v>612</v>
      </c>
      <c r="M115" s="7" t="s">
        <v>252</v>
      </c>
      <c r="N115" s="7" t="s">
        <v>825</v>
      </c>
      <c r="O115" s="7" t="s">
        <v>328</v>
      </c>
      <c r="P115">
        <v>1995</v>
      </c>
      <c r="Q115">
        <v>2005</v>
      </c>
      <c r="R115" t="s">
        <v>247</v>
      </c>
      <c r="S115">
        <v>1</v>
      </c>
      <c r="T115">
        <v>0</v>
      </c>
      <c r="U115">
        <v>1</v>
      </c>
      <c r="V115" s="16" t="s">
        <v>60</v>
      </c>
      <c r="W115">
        <v>0</v>
      </c>
      <c r="Z115">
        <v>0</v>
      </c>
      <c r="AA115">
        <v>1</v>
      </c>
      <c r="AB115">
        <v>1</v>
      </c>
      <c r="AC115">
        <v>0</v>
      </c>
      <c r="AD115">
        <v>0</v>
      </c>
      <c r="AE115">
        <v>0</v>
      </c>
      <c r="AF115">
        <v>0</v>
      </c>
      <c r="AG115">
        <v>1</v>
      </c>
      <c r="AH115">
        <v>1</v>
      </c>
      <c r="AI115">
        <v>12</v>
      </c>
      <c r="AJ115">
        <v>12</v>
      </c>
      <c r="AK115" t="b">
        <v>1</v>
      </c>
    </row>
    <row r="116" spans="1:37" x14ac:dyDescent="0.25">
      <c r="A116" s="17" t="s">
        <v>178</v>
      </c>
      <c r="B116" s="17" t="s">
        <v>179</v>
      </c>
      <c r="C116">
        <v>2008</v>
      </c>
      <c r="D116" s="3" t="s">
        <v>199</v>
      </c>
      <c r="E116" s="3" t="s">
        <v>608</v>
      </c>
      <c r="F116" s="29">
        <v>0</v>
      </c>
      <c r="G116" s="24">
        <v>0</v>
      </c>
      <c r="H116" s="5">
        <v>0.114</v>
      </c>
      <c r="I116" s="5">
        <v>0.13800000000000001</v>
      </c>
      <c r="J116" s="17" t="s">
        <v>212</v>
      </c>
      <c r="L116" s="4">
        <v>612</v>
      </c>
      <c r="M116" s="7" t="s">
        <v>252</v>
      </c>
      <c r="N116" s="7" t="s">
        <v>825</v>
      </c>
      <c r="O116" s="7" t="s">
        <v>328</v>
      </c>
      <c r="P116">
        <v>1995</v>
      </c>
      <c r="Q116">
        <v>2005</v>
      </c>
      <c r="R116" t="s">
        <v>247</v>
      </c>
      <c r="S116">
        <v>1</v>
      </c>
      <c r="T116">
        <v>0</v>
      </c>
      <c r="U116">
        <v>0</v>
      </c>
      <c r="W116">
        <v>0</v>
      </c>
      <c r="Z116">
        <v>0</v>
      </c>
      <c r="AA116">
        <v>1</v>
      </c>
      <c r="AB116">
        <v>1</v>
      </c>
      <c r="AC116">
        <v>0</v>
      </c>
      <c r="AD116">
        <v>0</v>
      </c>
      <c r="AE116">
        <v>0</v>
      </c>
      <c r="AF116">
        <v>0</v>
      </c>
      <c r="AG116">
        <v>1</v>
      </c>
      <c r="AH116">
        <v>1</v>
      </c>
      <c r="AI116">
        <v>12</v>
      </c>
      <c r="AJ116">
        <v>12</v>
      </c>
      <c r="AK116" t="b">
        <v>1</v>
      </c>
    </row>
    <row r="117" spans="1:37" x14ac:dyDescent="0.25">
      <c r="A117" s="17" t="s">
        <v>178</v>
      </c>
      <c r="B117" s="17" t="s">
        <v>179</v>
      </c>
      <c r="C117">
        <v>2008</v>
      </c>
      <c r="D117" s="3" t="s">
        <v>199</v>
      </c>
      <c r="E117" s="3" t="s">
        <v>608</v>
      </c>
      <c r="F117" s="29">
        <v>0</v>
      </c>
      <c r="G117" s="24">
        <v>0</v>
      </c>
      <c r="H117" s="5">
        <v>5.8000000000000003E-2</v>
      </c>
      <c r="I117" s="5">
        <v>6.7000000000000004E-2</v>
      </c>
      <c r="J117" s="17" t="s">
        <v>213</v>
      </c>
      <c r="L117" s="4">
        <v>612</v>
      </c>
      <c r="M117" s="7" t="s">
        <v>252</v>
      </c>
      <c r="N117" s="7" t="s">
        <v>825</v>
      </c>
      <c r="O117" s="7" t="s">
        <v>328</v>
      </c>
      <c r="P117">
        <v>1995</v>
      </c>
      <c r="Q117">
        <v>2005</v>
      </c>
      <c r="R117" t="s">
        <v>247</v>
      </c>
      <c r="S117">
        <v>1</v>
      </c>
      <c r="T117">
        <v>0</v>
      </c>
      <c r="U117">
        <v>0</v>
      </c>
      <c r="W117">
        <v>0</v>
      </c>
      <c r="Z117">
        <v>0</v>
      </c>
      <c r="AA117">
        <v>1</v>
      </c>
      <c r="AB117">
        <v>1</v>
      </c>
      <c r="AC117">
        <v>0</v>
      </c>
      <c r="AD117">
        <v>0</v>
      </c>
      <c r="AE117">
        <v>0</v>
      </c>
      <c r="AF117">
        <v>0</v>
      </c>
      <c r="AG117">
        <v>1</v>
      </c>
      <c r="AH117">
        <v>1</v>
      </c>
      <c r="AI117">
        <v>12</v>
      </c>
      <c r="AJ117">
        <v>12</v>
      </c>
      <c r="AK117" t="b">
        <v>1</v>
      </c>
    </row>
    <row r="118" spans="1:37" x14ac:dyDescent="0.25">
      <c r="A118" s="17" t="s">
        <v>178</v>
      </c>
      <c r="B118" s="17" t="s">
        <v>179</v>
      </c>
      <c r="C118">
        <v>2008</v>
      </c>
      <c r="D118" s="3" t="s">
        <v>199</v>
      </c>
      <c r="E118" s="3" t="s">
        <v>608</v>
      </c>
      <c r="F118" s="29">
        <v>0</v>
      </c>
      <c r="G118" s="24">
        <v>0</v>
      </c>
      <c r="H118" s="5">
        <v>9.2999999999999999E-2</v>
      </c>
      <c r="I118" s="5">
        <v>8.7999999999999995E-2</v>
      </c>
      <c r="J118" s="17" t="s">
        <v>214</v>
      </c>
      <c r="L118" s="4">
        <v>612</v>
      </c>
      <c r="M118" s="7" t="s">
        <v>252</v>
      </c>
      <c r="N118" s="7" t="s">
        <v>825</v>
      </c>
      <c r="O118" s="7" t="s">
        <v>328</v>
      </c>
      <c r="P118">
        <v>1995</v>
      </c>
      <c r="Q118">
        <v>2005</v>
      </c>
      <c r="R118" t="s">
        <v>247</v>
      </c>
      <c r="S118">
        <v>1</v>
      </c>
      <c r="T118">
        <v>0</v>
      </c>
      <c r="U118">
        <v>0</v>
      </c>
      <c r="W118">
        <v>0</v>
      </c>
      <c r="Z118">
        <v>0</v>
      </c>
      <c r="AA118">
        <v>1</v>
      </c>
      <c r="AB118">
        <v>1</v>
      </c>
      <c r="AC118">
        <v>0</v>
      </c>
      <c r="AD118">
        <v>0</v>
      </c>
      <c r="AE118">
        <v>0</v>
      </c>
      <c r="AF118">
        <v>0</v>
      </c>
      <c r="AG118">
        <v>1</v>
      </c>
      <c r="AH118">
        <v>1</v>
      </c>
      <c r="AI118">
        <v>12</v>
      </c>
      <c r="AJ118">
        <v>12</v>
      </c>
      <c r="AK118" t="b">
        <v>1</v>
      </c>
    </row>
    <row r="119" spans="1:37" x14ac:dyDescent="0.25">
      <c r="A119" s="17" t="s">
        <v>178</v>
      </c>
      <c r="B119" s="17" t="s">
        <v>179</v>
      </c>
      <c r="C119">
        <v>2008</v>
      </c>
      <c r="D119" s="3" t="s">
        <v>199</v>
      </c>
      <c r="E119" s="3" t="s">
        <v>608</v>
      </c>
      <c r="F119" s="29">
        <v>0</v>
      </c>
      <c r="G119" s="24">
        <v>0</v>
      </c>
      <c r="H119" s="5">
        <v>-0.1</v>
      </c>
      <c r="I119" s="5">
        <v>0.122</v>
      </c>
      <c r="J119" s="17" t="s">
        <v>215</v>
      </c>
      <c r="L119" s="4">
        <v>612</v>
      </c>
      <c r="M119" s="7" t="s">
        <v>252</v>
      </c>
      <c r="N119" s="7" t="s">
        <v>825</v>
      </c>
      <c r="O119" s="7" t="s">
        <v>328</v>
      </c>
      <c r="P119">
        <v>1995</v>
      </c>
      <c r="Q119">
        <v>2005</v>
      </c>
      <c r="R119" t="s">
        <v>247</v>
      </c>
      <c r="S119">
        <v>1</v>
      </c>
      <c r="T119">
        <v>0</v>
      </c>
      <c r="U119">
        <v>0</v>
      </c>
      <c r="W119">
        <v>0</v>
      </c>
      <c r="Z119">
        <v>0</v>
      </c>
      <c r="AA119">
        <v>1</v>
      </c>
      <c r="AB119">
        <v>1</v>
      </c>
      <c r="AC119">
        <v>0</v>
      </c>
      <c r="AD119">
        <v>0</v>
      </c>
      <c r="AE119">
        <v>0</v>
      </c>
      <c r="AF119">
        <v>0</v>
      </c>
      <c r="AG119">
        <v>1</v>
      </c>
      <c r="AH119">
        <v>1</v>
      </c>
      <c r="AI119">
        <v>12</v>
      </c>
      <c r="AJ119">
        <v>12</v>
      </c>
      <c r="AK119" t="b">
        <v>1</v>
      </c>
    </row>
    <row r="120" spans="1:37" x14ac:dyDescent="0.25">
      <c r="A120" s="17" t="s">
        <v>178</v>
      </c>
      <c r="B120" s="17" t="s">
        <v>179</v>
      </c>
      <c r="C120">
        <v>2008</v>
      </c>
      <c r="D120" s="3" t="s">
        <v>199</v>
      </c>
      <c r="E120" s="3" t="s">
        <v>608</v>
      </c>
      <c r="F120" s="29">
        <v>0</v>
      </c>
      <c r="G120" s="24">
        <v>0</v>
      </c>
      <c r="H120" s="5">
        <v>2.5000000000000001E-2</v>
      </c>
      <c r="I120" s="5">
        <v>4.4999999999999998E-2</v>
      </c>
      <c r="J120" s="17" t="s">
        <v>216</v>
      </c>
      <c r="L120" s="4">
        <v>612</v>
      </c>
      <c r="M120" s="7" t="s">
        <v>252</v>
      </c>
      <c r="N120" s="7" t="s">
        <v>825</v>
      </c>
      <c r="O120" s="7" t="s">
        <v>328</v>
      </c>
      <c r="P120">
        <v>1995</v>
      </c>
      <c r="Q120">
        <v>2005</v>
      </c>
      <c r="R120" t="s">
        <v>247</v>
      </c>
      <c r="S120">
        <v>1</v>
      </c>
      <c r="T120">
        <v>0</v>
      </c>
      <c r="U120">
        <v>0</v>
      </c>
      <c r="W120">
        <v>0</v>
      </c>
      <c r="Z120">
        <v>0</v>
      </c>
      <c r="AA120">
        <v>1</v>
      </c>
      <c r="AB120">
        <v>1</v>
      </c>
      <c r="AC120">
        <v>0</v>
      </c>
      <c r="AD120">
        <v>0</v>
      </c>
      <c r="AE120">
        <v>0</v>
      </c>
      <c r="AF120">
        <v>0</v>
      </c>
      <c r="AG120">
        <v>1</v>
      </c>
      <c r="AH120">
        <v>1</v>
      </c>
      <c r="AI120">
        <v>12</v>
      </c>
      <c r="AJ120">
        <v>12</v>
      </c>
      <c r="AK120" t="b">
        <v>1</v>
      </c>
    </row>
    <row r="121" spans="1:37" x14ac:dyDescent="0.25">
      <c r="A121" s="17" t="s">
        <v>178</v>
      </c>
      <c r="B121" s="17" t="s">
        <v>179</v>
      </c>
      <c r="C121">
        <v>2008</v>
      </c>
      <c r="D121" s="3" t="s">
        <v>199</v>
      </c>
      <c r="E121" s="3" t="s">
        <v>608</v>
      </c>
      <c r="F121" s="22">
        <v>1</v>
      </c>
      <c r="G121" s="24">
        <v>0</v>
      </c>
      <c r="H121" s="5">
        <v>-0.06</v>
      </c>
      <c r="I121" s="5">
        <v>5.2999999999999999E-2</v>
      </c>
      <c r="J121" s="17" t="s">
        <v>217</v>
      </c>
      <c r="L121" s="4">
        <v>612</v>
      </c>
      <c r="M121" s="7" t="s">
        <v>252</v>
      </c>
      <c r="N121" s="7" t="s">
        <v>825</v>
      </c>
      <c r="O121" s="7" t="s">
        <v>328</v>
      </c>
      <c r="P121">
        <v>1995</v>
      </c>
      <c r="Q121">
        <v>2005</v>
      </c>
      <c r="R121" t="s">
        <v>247</v>
      </c>
      <c r="S121">
        <v>1</v>
      </c>
      <c r="T121">
        <v>0</v>
      </c>
      <c r="U121">
        <v>0</v>
      </c>
      <c r="W121">
        <v>0</v>
      </c>
      <c r="Z121">
        <v>0</v>
      </c>
      <c r="AA121">
        <v>1</v>
      </c>
      <c r="AB121">
        <v>1</v>
      </c>
      <c r="AC121">
        <v>0</v>
      </c>
      <c r="AD121">
        <v>0</v>
      </c>
      <c r="AE121">
        <v>0</v>
      </c>
      <c r="AF121">
        <v>0</v>
      </c>
      <c r="AG121">
        <v>1</v>
      </c>
      <c r="AH121">
        <v>1</v>
      </c>
      <c r="AI121">
        <v>12</v>
      </c>
      <c r="AJ121">
        <v>12</v>
      </c>
      <c r="AK121" t="b">
        <v>1</v>
      </c>
    </row>
    <row r="122" spans="1:37" ht="30" x14ac:dyDescent="0.25">
      <c r="A122" s="18" t="s">
        <v>455</v>
      </c>
      <c r="B122" s="18" t="s">
        <v>449</v>
      </c>
      <c r="C122">
        <v>2008</v>
      </c>
      <c r="D122" s="3" t="s">
        <v>11</v>
      </c>
      <c r="E122" s="3" t="s">
        <v>610</v>
      </c>
      <c r="F122" s="29">
        <v>1</v>
      </c>
      <c r="G122" s="24">
        <v>0</v>
      </c>
      <c r="H122" s="5">
        <v>-0.1</v>
      </c>
      <c r="I122" s="5">
        <v>0.16455696202531647</v>
      </c>
      <c r="J122" s="18" t="s">
        <v>461</v>
      </c>
      <c r="K122" s="20" t="s">
        <v>456</v>
      </c>
      <c r="L122" s="4">
        <v>62781</v>
      </c>
      <c r="M122" s="7" t="s">
        <v>252</v>
      </c>
      <c r="N122" s="7" t="s">
        <v>825</v>
      </c>
      <c r="O122" s="7" t="s">
        <v>328</v>
      </c>
      <c r="P122">
        <v>1992</v>
      </c>
      <c r="Q122">
        <v>2005</v>
      </c>
      <c r="R122" t="s">
        <v>247</v>
      </c>
      <c r="S122">
        <v>1</v>
      </c>
      <c r="T122">
        <v>0</v>
      </c>
      <c r="U122">
        <v>0</v>
      </c>
      <c r="W122">
        <v>0</v>
      </c>
      <c r="Z122">
        <v>0</v>
      </c>
      <c r="AA122">
        <v>1</v>
      </c>
      <c r="AB122">
        <v>1</v>
      </c>
      <c r="AC122">
        <v>0</v>
      </c>
      <c r="AD122">
        <v>0</v>
      </c>
      <c r="AE122">
        <v>1</v>
      </c>
      <c r="AF122">
        <v>0</v>
      </c>
      <c r="AG122">
        <v>1</v>
      </c>
      <c r="AH122">
        <v>1</v>
      </c>
      <c r="AI122">
        <v>13</v>
      </c>
      <c r="AJ122">
        <v>15</v>
      </c>
      <c r="AK122" t="b">
        <v>1</v>
      </c>
    </row>
    <row r="123" spans="1:37" x14ac:dyDescent="0.25">
      <c r="A123" s="18" t="s">
        <v>455</v>
      </c>
      <c r="B123" s="18" t="s">
        <v>449</v>
      </c>
      <c r="C123">
        <v>2008</v>
      </c>
      <c r="D123" s="3" t="s">
        <v>11</v>
      </c>
      <c r="E123" s="3" t="s">
        <v>610</v>
      </c>
      <c r="F123" s="29">
        <v>0</v>
      </c>
      <c r="G123" s="24">
        <v>0</v>
      </c>
      <c r="H123" s="5">
        <v>-0.88100000000000001</v>
      </c>
      <c r="I123" s="5">
        <v>0.21980684104627765</v>
      </c>
      <c r="J123" s="18" t="s">
        <v>462</v>
      </c>
      <c r="K123" s="20" t="s">
        <v>458</v>
      </c>
      <c r="L123" s="4">
        <v>12548</v>
      </c>
      <c r="M123" s="7" t="s">
        <v>252</v>
      </c>
      <c r="N123" s="7" t="s">
        <v>825</v>
      </c>
      <c r="O123" s="7" t="s">
        <v>328</v>
      </c>
      <c r="P123">
        <v>1992</v>
      </c>
      <c r="Q123">
        <v>2005</v>
      </c>
      <c r="R123" t="s">
        <v>247</v>
      </c>
      <c r="S123">
        <v>1</v>
      </c>
      <c r="T123">
        <v>0</v>
      </c>
      <c r="U123">
        <v>0</v>
      </c>
      <c r="W123">
        <v>0</v>
      </c>
      <c r="Z123">
        <v>0</v>
      </c>
      <c r="AA123">
        <v>1</v>
      </c>
      <c r="AB123">
        <v>1</v>
      </c>
      <c r="AC123">
        <v>0</v>
      </c>
      <c r="AD123">
        <v>0</v>
      </c>
      <c r="AE123">
        <v>1</v>
      </c>
      <c r="AF123">
        <v>0</v>
      </c>
      <c r="AG123">
        <v>1</v>
      </c>
      <c r="AH123">
        <v>1</v>
      </c>
      <c r="AI123">
        <v>13</v>
      </c>
      <c r="AJ123">
        <v>15</v>
      </c>
      <c r="AK123" t="b">
        <v>1</v>
      </c>
    </row>
    <row r="124" spans="1:37" x14ac:dyDescent="0.25">
      <c r="A124" s="18" t="s">
        <v>455</v>
      </c>
      <c r="B124" s="18" t="s">
        <v>449</v>
      </c>
      <c r="C124">
        <v>2008</v>
      </c>
      <c r="D124" s="3" t="s">
        <v>11</v>
      </c>
      <c r="E124" s="3" t="s">
        <v>610</v>
      </c>
      <c r="F124" s="29">
        <v>0</v>
      </c>
      <c r="G124" s="24">
        <v>0</v>
      </c>
      <c r="H124" s="5">
        <v>-1.2999999999999999E-2</v>
      </c>
      <c r="I124" s="5">
        <v>0.15600000000000003</v>
      </c>
      <c r="J124" s="18" t="s">
        <v>463</v>
      </c>
      <c r="K124" s="20" t="s">
        <v>459</v>
      </c>
      <c r="L124" s="4">
        <v>50233</v>
      </c>
      <c r="M124" s="7" t="s">
        <v>252</v>
      </c>
      <c r="N124" s="7" t="s">
        <v>825</v>
      </c>
      <c r="O124" s="7" t="s">
        <v>328</v>
      </c>
      <c r="P124">
        <v>1992</v>
      </c>
      <c r="Q124">
        <v>2005</v>
      </c>
      <c r="R124" t="s">
        <v>247</v>
      </c>
      <c r="S124">
        <v>1</v>
      </c>
      <c r="T124">
        <v>0</v>
      </c>
      <c r="U124">
        <v>0</v>
      </c>
      <c r="W124">
        <v>0</v>
      </c>
      <c r="Z124">
        <v>0</v>
      </c>
      <c r="AA124">
        <v>1</v>
      </c>
      <c r="AB124">
        <v>1</v>
      </c>
      <c r="AC124">
        <v>0</v>
      </c>
      <c r="AD124">
        <v>0</v>
      </c>
      <c r="AE124">
        <v>1</v>
      </c>
      <c r="AF124">
        <v>0</v>
      </c>
      <c r="AG124">
        <v>1</v>
      </c>
      <c r="AH124">
        <v>1</v>
      </c>
      <c r="AI124">
        <v>13</v>
      </c>
      <c r="AJ124">
        <v>15</v>
      </c>
      <c r="AK124" t="b">
        <v>1</v>
      </c>
    </row>
    <row r="125" spans="1:37" ht="30" x14ac:dyDescent="0.25">
      <c r="A125" s="18" t="s">
        <v>455</v>
      </c>
      <c r="B125" s="18" t="s">
        <v>449</v>
      </c>
      <c r="C125">
        <v>2008</v>
      </c>
      <c r="D125" s="3" t="s">
        <v>457</v>
      </c>
      <c r="E125" s="3" t="s">
        <v>610</v>
      </c>
      <c r="F125" s="29">
        <v>0</v>
      </c>
      <c r="G125" s="24">
        <v>0</v>
      </c>
      <c r="H125" s="5">
        <v>0.02</v>
      </c>
      <c r="I125" s="5">
        <v>0.15993150684931509</v>
      </c>
      <c r="J125" s="18" t="s">
        <v>460</v>
      </c>
      <c r="K125" s="20" t="s">
        <v>456</v>
      </c>
      <c r="L125" s="4">
        <f t="shared" ref="L125:L130" si="1">L122</f>
        <v>62781</v>
      </c>
      <c r="M125" s="7" t="s">
        <v>252</v>
      </c>
      <c r="N125" s="7" t="s">
        <v>825</v>
      </c>
      <c r="O125" s="7" t="s">
        <v>328</v>
      </c>
      <c r="P125">
        <v>1992</v>
      </c>
      <c r="Q125">
        <v>2005</v>
      </c>
      <c r="R125" t="s">
        <v>247</v>
      </c>
      <c r="S125">
        <v>1</v>
      </c>
      <c r="T125">
        <v>0</v>
      </c>
      <c r="U125">
        <v>0</v>
      </c>
      <c r="W125">
        <v>0</v>
      </c>
      <c r="Z125">
        <v>0</v>
      </c>
      <c r="AA125">
        <v>1</v>
      </c>
      <c r="AB125">
        <v>0</v>
      </c>
      <c r="AC125">
        <v>1</v>
      </c>
      <c r="AD125">
        <v>0</v>
      </c>
      <c r="AE125">
        <v>1</v>
      </c>
      <c r="AF125">
        <v>0</v>
      </c>
      <c r="AG125">
        <v>1</v>
      </c>
      <c r="AH125">
        <v>1</v>
      </c>
      <c r="AI125">
        <v>13</v>
      </c>
      <c r="AJ125">
        <v>15</v>
      </c>
      <c r="AK125" t="b">
        <v>1</v>
      </c>
    </row>
    <row r="126" spans="1:37" x14ac:dyDescent="0.25">
      <c r="A126" s="18" t="s">
        <v>455</v>
      </c>
      <c r="B126" s="18" t="s">
        <v>449</v>
      </c>
      <c r="C126">
        <v>2008</v>
      </c>
      <c r="D126" s="3" t="s">
        <v>457</v>
      </c>
      <c r="E126" s="3" t="s">
        <v>610</v>
      </c>
      <c r="F126" s="29">
        <v>0</v>
      </c>
      <c r="G126" s="24">
        <v>0</v>
      </c>
      <c r="H126" s="5">
        <v>-0.91600000000000004</v>
      </c>
      <c r="I126" s="5">
        <v>0.25548972972972978</v>
      </c>
      <c r="J126" s="18" t="s">
        <v>464</v>
      </c>
      <c r="K126" s="20" t="s">
        <v>458</v>
      </c>
      <c r="L126" s="4">
        <f t="shared" si="1"/>
        <v>12548</v>
      </c>
      <c r="M126" s="7" t="s">
        <v>252</v>
      </c>
      <c r="N126" s="7" t="s">
        <v>825</v>
      </c>
      <c r="O126" s="7" t="s">
        <v>328</v>
      </c>
      <c r="P126">
        <v>1992</v>
      </c>
      <c r="Q126">
        <v>2005</v>
      </c>
      <c r="R126" t="s">
        <v>247</v>
      </c>
      <c r="S126">
        <v>1</v>
      </c>
      <c r="T126">
        <v>0</v>
      </c>
      <c r="U126">
        <v>0</v>
      </c>
      <c r="W126">
        <v>0</v>
      </c>
      <c r="Z126">
        <v>0</v>
      </c>
      <c r="AA126">
        <v>1</v>
      </c>
      <c r="AB126">
        <v>0</v>
      </c>
      <c r="AC126">
        <v>1</v>
      </c>
      <c r="AD126">
        <v>0</v>
      </c>
      <c r="AE126">
        <v>1</v>
      </c>
      <c r="AF126">
        <v>0</v>
      </c>
      <c r="AG126">
        <v>1</v>
      </c>
      <c r="AH126">
        <v>1</v>
      </c>
      <c r="AI126">
        <v>13</v>
      </c>
      <c r="AJ126">
        <v>15</v>
      </c>
      <c r="AK126" t="b">
        <v>1</v>
      </c>
    </row>
    <row r="127" spans="1:37" x14ac:dyDescent="0.25">
      <c r="A127" s="18" t="s">
        <v>455</v>
      </c>
      <c r="B127" s="18" t="s">
        <v>449</v>
      </c>
      <c r="C127">
        <v>2008</v>
      </c>
      <c r="D127" s="3" t="s">
        <v>457</v>
      </c>
      <c r="E127" s="3" t="s">
        <v>610</v>
      </c>
      <c r="F127" s="29">
        <v>0</v>
      </c>
      <c r="G127" s="24">
        <v>0</v>
      </c>
      <c r="H127" s="5">
        <v>0.12</v>
      </c>
      <c r="I127" s="5">
        <v>0.15</v>
      </c>
      <c r="J127" s="18" t="s">
        <v>465</v>
      </c>
      <c r="K127" s="20" t="s">
        <v>459</v>
      </c>
      <c r="L127" s="4">
        <f t="shared" si="1"/>
        <v>50233</v>
      </c>
      <c r="M127" s="7" t="s">
        <v>252</v>
      </c>
      <c r="N127" s="7" t="s">
        <v>825</v>
      </c>
      <c r="O127" s="7" t="s">
        <v>328</v>
      </c>
      <c r="P127">
        <v>1992</v>
      </c>
      <c r="Q127">
        <v>2005</v>
      </c>
      <c r="R127" t="s">
        <v>247</v>
      </c>
      <c r="S127">
        <v>1</v>
      </c>
      <c r="T127">
        <v>0</v>
      </c>
      <c r="U127">
        <v>0</v>
      </c>
      <c r="W127">
        <v>0</v>
      </c>
      <c r="Z127">
        <v>0</v>
      </c>
      <c r="AA127">
        <v>1</v>
      </c>
      <c r="AB127">
        <v>0</v>
      </c>
      <c r="AC127">
        <v>1</v>
      </c>
      <c r="AD127">
        <v>0</v>
      </c>
      <c r="AE127">
        <v>1</v>
      </c>
      <c r="AF127">
        <v>0</v>
      </c>
      <c r="AG127">
        <v>1</v>
      </c>
      <c r="AH127">
        <v>1</v>
      </c>
      <c r="AI127">
        <v>13</v>
      </c>
      <c r="AJ127">
        <v>15</v>
      </c>
      <c r="AK127" t="b">
        <v>1</v>
      </c>
    </row>
    <row r="128" spans="1:37" ht="30" x14ac:dyDescent="0.25">
      <c r="A128" s="18" t="s">
        <v>455</v>
      </c>
      <c r="B128" s="18" t="s">
        <v>449</v>
      </c>
      <c r="C128">
        <v>2008</v>
      </c>
      <c r="D128" s="3" t="s">
        <v>466</v>
      </c>
      <c r="E128" s="3" t="s">
        <v>610</v>
      </c>
      <c r="F128" s="29">
        <v>0</v>
      </c>
      <c r="G128" s="24">
        <v>0</v>
      </c>
      <c r="H128" s="5">
        <v>-2.5000000000000001E-2</v>
      </c>
      <c r="I128" s="5">
        <v>0.15396706586826348</v>
      </c>
      <c r="J128" s="18" t="s">
        <v>467</v>
      </c>
      <c r="K128" s="20" t="s">
        <v>456</v>
      </c>
      <c r="L128" s="4">
        <f t="shared" si="1"/>
        <v>62781</v>
      </c>
      <c r="M128" s="7" t="s">
        <v>252</v>
      </c>
      <c r="N128" s="7" t="s">
        <v>825</v>
      </c>
      <c r="O128" s="7" t="s">
        <v>328</v>
      </c>
      <c r="P128">
        <v>1992</v>
      </c>
      <c r="Q128">
        <v>2005</v>
      </c>
      <c r="R128" t="s">
        <v>247</v>
      </c>
      <c r="S128">
        <v>1</v>
      </c>
      <c r="T128">
        <v>0</v>
      </c>
      <c r="U128">
        <v>0</v>
      </c>
      <c r="W128">
        <v>0</v>
      </c>
      <c r="Z128">
        <v>0</v>
      </c>
      <c r="AA128">
        <v>1</v>
      </c>
      <c r="AB128">
        <v>0</v>
      </c>
      <c r="AC128">
        <v>1</v>
      </c>
      <c r="AD128">
        <v>0</v>
      </c>
      <c r="AE128">
        <v>1</v>
      </c>
      <c r="AF128">
        <v>0</v>
      </c>
      <c r="AG128">
        <v>1</v>
      </c>
      <c r="AH128">
        <v>1</v>
      </c>
      <c r="AI128">
        <v>13</v>
      </c>
      <c r="AJ128">
        <v>15</v>
      </c>
      <c r="AK128" t="b">
        <v>1</v>
      </c>
    </row>
    <row r="129" spans="1:37" x14ac:dyDescent="0.25">
      <c r="A129" s="18" t="s">
        <v>455</v>
      </c>
      <c r="B129" s="18" t="s">
        <v>449</v>
      </c>
      <c r="C129">
        <v>2008</v>
      </c>
      <c r="D129" s="3" t="s">
        <v>466</v>
      </c>
      <c r="E129" s="3" t="s">
        <v>610</v>
      </c>
      <c r="F129" s="29">
        <v>0</v>
      </c>
      <c r="G129" s="24">
        <v>0</v>
      </c>
      <c r="H129" s="5">
        <v>-1.18</v>
      </c>
      <c r="I129" s="5">
        <v>0.31929703074178989</v>
      </c>
      <c r="J129" s="18" t="s">
        <v>468</v>
      </c>
      <c r="K129" s="20" t="s">
        <v>458</v>
      </c>
      <c r="L129" s="4">
        <f t="shared" si="1"/>
        <v>12548</v>
      </c>
      <c r="M129" s="7" t="s">
        <v>252</v>
      </c>
      <c r="N129" s="7" t="s">
        <v>825</v>
      </c>
      <c r="O129" s="7" t="s">
        <v>328</v>
      </c>
      <c r="P129">
        <v>1992</v>
      </c>
      <c r="Q129">
        <v>2005</v>
      </c>
      <c r="R129" t="s">
        <v>247</v>
      </c>
      <c r="S129">
        <v>1</v>
      </c>
      <c r="T129">
        <v>0</v>
      </c>
      <c r="U129">
        <v>0</v>
      </c>
      <c r="W129">
        <v>0</v>
      </c>
      <c r="Z129">
        <v>0</v>
      </c>
      <c r="AA129">
        <v>1</v>
      </c>
      <c r="AB129">
        <v>0</v>
      </c>
      <c r="AC129">
        <v>1</v>
      </c>
      <c r="AD129">
        <v>0</v>
      </c>
      <c r="AE129">
        <v>1</v>
      </c>
      <c r="AF129">
        <v>0</v>
      </c>
      <c r="AG129">
        <v>1</v>
      </c>
      <c r="AH129">
        <v>1</v>
      </c>
      <c r="AI129">
        <v>13</v>
      </c>
      <c r="AJ129">
        <v>15</v>
      </c>
      <c r="AK129" t="b">
        <v>1</v>
      </c>
    </row>
    <row r="130" spans="1:37" x14ac:dyDescent="0.25">
      <c r="A130" s="18" t="s">
        <v>455</v>
      </c>
      <c r="B130" s="18" t="s">
        <v>449</v>
      </c>
      <c r="C130">
        <v>2008</v>
      </c>
      <c r="D130" s="3" t="s">
        <v>466</v>
      </c>
      <c r="E130" s="3" t="s">
        <v>610</v>
      </c>
      <c r="F130" s="29">
        <v>0</v>
      </c>
      <c r="G130" s="24">
        <v>0</v>
      </c>
      <c r="H130" s="5">
        <v>8.5999999999999993E-2</v>
      </c>
      <c r="I130" s="5">
        <v>0.14411171450737004</v>
      </c>
      <c r="J130" s="18" t="s">
        <v>469</v>
      </c>
      <c r="K130" s="20" t="s">
        <v>459</v>
      </c>
      <c r="L130" s="4">
        <f t="shared" si="1"/>
        <v>50233</v>
      </c>
      <c r="M130" s="7" t="s">
        <v>252</v>
      </c>
      <c r="N130" s="7" t="s">
        <v>825</v>
      </c>
      <c r="O130" s="7" t="s">
        <v>328</v>
      </c>
      <c r="P130">
        <v>1992</v>
      </c>
      <c r="Q130">
        <v>2005</v>
      </c>
      <c r="R130" t="s">
        <v>247</v>
      </c>
      <c r="S130">
        <v>1</v>
      </c>
      <c r="T130">
        <v>0</v>
      </c>
      <c r="U130">
        <v>0</v>
      </c>
      <c r="W130">
        <v>0</v>
      </c>
      <c r="Z130">
        <v>0</v>
      </c>
      <c r="AA130">
        <v>1</v>
      </c>
      <c r="AB130">
        <v>0</v>
      </c>
      <c r="AC130">
        <v>1</v>
      </c>
      <c r="AD130">
        <v>0</v>
      </c>
      <c r="AE130">
        <v>1</v>
      </c>
      <c r="AF130">
        <v>0</v>
      </c>
      <c r="AG130">
        <v>1</v>
      </c>
      <c r="AH130">
        <v>1</v>
      </c>
      <c r="AI130">
        <v>13</v>
      </c>
      <c r="AJ130">
        <v>15</v>
      </c>
      <c r="AK130" t="b">
        <v>1</v>
      </c>
    </row>
    <row r="131" spans="1:37" ht="45" x14ac:dyDescent="0.25">
      <c r="A131" s="17" t="s">
        <v>43</v>
      </c>
      <c r="B131" s="17" t="s">
        <v>24</v>
      </c>
      <c r="C131">
        <v>2009</v>
      </c>
      <c r="D131" s="3" t="s">
        <v>25</v>
      </c>
      <c r="E131" s="3" t="s">
        <v>610</v>
      </c>
      <c r="F131" s="29">
        <v>1</v>
      </c>
      <c r="G131" s="24">
        <v>0</v>
      </c>
      <c r="H131" s="5">
        <v>-0.183</v>
      </c>
      <c r="I131" s="5">
        <v>0.19400000000000001</v>
      </c>
      <c r="J131" s="17" t="s">
        <v>367</v>
      </c>
      <c r="K131" s="20" t="s">
        <v>44</v>
      </c>
      <c r="L131" s="4">
        <v>51</v>
      </c>
      <c r="M131" s="7" t="s">
        <v>289</v>
      </c>
      <c r="N131" s="7" t="s">
        <v>826</v>
      </c>
      <c r="O131" s="7" t="s">
        <v>356</v>
      </c>
      <c r="P131">
        <v>1990</v>
      </c>
      <c r="Q131">
        <v>2005</v>
      </c>
      <c r="R131" t="s">
        <v>247</v>
      </c>
      <c r="S131">
        <v>0</v>
      </c>
      <c r="T131">
        <v>1</v>
      </c>
      <c r="U131">
        <v>0</v>
      </c>
      <c r="W131">
        <v>0</v>
      </c>
      <c r="Y131">
        <v>1</v>
      </c>
      <c r="Z131">
        <f t="shared" ref="Z131:Z146" si="2">1-AA131</f>
        <v>0</v>
      </c>
      <c r="AA131">
        <v>1</v>
      </c>
      <c r="AB131">
        <v>1</v>
      </c>
      <c r="AC131">
        <v>0</v>
      </c>
      <c r="AD131">
        <v>0</v>
      </c>
      <c r="AE131">
        <v>0</v>
      </c>
      <c r="AF131">
        <v>0</v>
      </c>
      <c r="AG131">
        <v>1</v>
      </c>
      <c r="AH131">
        <v>1</v>
      </c>
      <c r="AI131">
        <v>14</v>
      </c>
      <c r="AJ131">
        <v>1</v>
      </c>
      <c r="AK131" t="b">
        <v>1</v>
      </c>
    </row>
    <row r="132" spans="1:37" ht="60" x14ac:dyDescent="0.25">
      <c r="A132" s="17" t="s">
        <v>43</v>
      </c>
      <c r="B132" s="17" t="s">
        <v>24</v>
      </c>
      <c r="C132">
        <v>2009</v>
      </c>
      <c r="D132" s="3" t="s">
        <v>25</v>
      </c>
      <c r="E132" s="3" t="s">
        <v>610</v>
      </c>
      <c r="F132" s="29">
        <v>0</v>
      </c>
      <c r="G132" s="24">
        <v>0</v>
      </c>
      <c r="H132" s="5">
        <v>0.22700000000000001</v>
      </c>
      <c r="I132" s="5">
        <v>0.11600000000000001</v>
      </c>
      <c r="J132" s="17" t="s">
        <v>366</v>
      </c>
      <c r="K132" s="20" t="s">
        <v>45</v>
      </c>
      <c r="L132" s="4">
        <v>51</v>
      </c>
      <c r="M132" s="7" t="s">
        <v>289</v>
      </c>
      <c r="N132" s="7" t="s">
        <v>826</v>
      </c>
      <c r="O132" s="7" t="s">
        <v>356</v>
      </c>
      <c r="P132">
        <v>1990</v>
      </c>
      <c r="Q132">
        <v>2005</v>
      </c>
      <c r="R132" t="s">
        <v>247</v>
      </c>
      <c r="S132">
        <v>0</v>
      </c>
      <c r="T132">
        <v>1</v>
      </c>
      <c r="U132">
        <v>0</v>
      </c>
      <c r="W132">
        <v>0</v>
      </c>
      <c r="Y132">
        <v>1</v>
      </c>
      <c r="Z132">
        <f t="shared" si="2"/>
        <v>0</v>
      </c>
      <c r="AA132">
        <v>1</v>
      </c>
      <c r="AB132">
        <v>1</v>
      </c>
      <c r="AC132">
        <v>0</v>
      </c>
      <c r="AD132">
        <v>0</v>
      </c>
      <c r="AE132">
        <v>0</v>
      </c>
      <c r="AF132">
        <v>0</v>
      </c>
      <c r="AG132">
        <v>1</v>
      </c>
      <c r="AH132">
        <v>1</v>
      </c>
      <c r="AI132">
        <v>14</v>
      </c>
      <c r="AJ132">
        <v>1</v>
      </c>
      <c r="AK132" t="b">
        <v>1</v>
      </c>
    </row>
    <row r="133" spans="1:37" ht="45" x14ac:dyDescent="0.25">
      <c r="A133" s="17" t="s">
        <v>43</v>
      </c>
      <c r="B133" s="17" t="s">
        <v>24</v>
      </c>
      <c r="C133">
        <v>2009</v>
      </c>
      <c r="D133" s="3" t="s">
        <v>25</v>
      </c>
      <c r="E133" s="3" t="s">
        <v>610</v>
      </c>
      <c r="F133" s="29">
        <v>0</v>
      </c>
      <c r="G133" s="24">
        <v>0</v>
      </c>
      <c r="H133" s="5">
        <v>6.7000000000000004E-2</v>
      </c>
      <c r="I133" s="5">
        <v>0.11</v>
      </c>
      <c r="J133" s="17" t="s">
        <v>368</v>
      </c>
      <c r="K133" s="20" t="s">
        <v>46</v>
      </c>
      <c r="L133" s="4">
        <v>51</v>
      </c>
      <c r="M133" s="7" t="s">
        <v>289</v>
      </c>
      <c r="N133" s="7" t="s">
        <v>826</v>
      </c>
      <c r="O133" s="7" t="s">
        <v>356</v>
      </c>
      <c r="P133">
        <v>1990</v>
      </c>
      <c r="Q133">
        <v>2005</v>
      </c>
      <c r="R133" t="s">
        <v>247</v>
      </c>
      <c r="S133">
        <v>0</v>
      </c>
      <c r="T133">
        <v>1</v>
      </c>
      <c r="U133">
        <v>0</v>
      </c>
      <c r="W133">
        <v>0</v>
      </c>
      <c r="Y133">
        <v>1</v>
      </c>
      <c r="Z133">
        <f t="shared" si="2"/>
        <v>0</v>
      </c>
      <c r="AA133">
        <v>1</v>
      </c>
      <c r="AB133">
        <v>1</v>
      </c>
      <c r="AC133">
        <v>0</v>
      </c>
      <c r="AD133">
        <v>0</v>
      </c>
      <c r="AE133">
        <v>0</v>
      </c>
      <c r="AF133">
        <v>0</v>
      </c>
      <c r="AG133">
        <v>1</v>
      </c>
      <c r="AH133">
        <v>1</v>
      </c>
      <c r="AI133">
        <v>14</v>
      </c>
      <c r="AJ133">
        <v>1</v>
      </c>
      <c r="AK133" t="b">
        <v>1</v>
      </c>
    </row>
    <row r="134" spans="1:37" ht="45" x14ac:dyDescent="0.25">
      <c r="A134" s="17" t="s">
        <v>43</v>
      </c>
      <c r="B134" s="17" t="s">
        <v>24</v>
      </c>
      <c r="C134">
        <v>2009</v>
      </c>
      <c r="D134" s="3" t="s">
        <v>25</v>
      </c>
      <c r="E134" s="3" t="s">
        <v>610</v>
      </c>
      <c r="F134" s="29">
        <v>0</v>
      </c>
      <c r="G134" s="24">
        <v>0</v>
      </c>
      <c r="H134" s="5">
        <v>0.10100000000000001</v>
      </c>
      <c r="I134" s="5">
        <v>4.8000000000000001E-2</v>
      </c>
      <c r="J134" s="17" t="s">
        <v>369</v>
      </c>
      <c r="K134" s="20" t="s">
        <v>44</v>
      </c>
      <c r="L134" s="4">
        <v>51</v>
      </c>
      <c r="M134" s="7" t="s">
        <v>289</v>
      </c>
      <c r="N134" s="7" t="s">
        <v>826</v>
      </c>
      <c r="O134" s="7" t="s">
        <v>356</v>
      </c>
      <c r="P134">
        <v>1990</v>
      </c>
      <c r="Q134">
        <v>2005</v>
      </c>
      <c r="R134" t="s">
        <v>247</v>
      </c>
      <c r="S134">
        <v>0</v>
      </c>
      <c r="T134">
        <v>1</v>
      </c>
      <c r="U134">
        <v>0</v>
      </c>
      <c r="W134">
        <v>0</v>
      </c>
      <c r="Y134">
        <v>1</v>
      </c>
      <c r="Z134">
        <f t="shared" si="2"/>
        <v>0</v>
      </c>
      <c r="AA134">
        <v>1</v>
      </c>
      <c r="AB134">
        <v>1</v>
      </c>
      <c r="AC134">
        <v>0</v>
      </c>
      <c r="AD134">
        <v>0</v>
      </c>
      <c r="AE134">
        <v>0</v>
      </c>
      <c r="AF134">
        <v>0</v>
      </c>
      <c r="AG134">
        <v>1</v>
      </c>
      <c r="AH134">
        <v>1</v>
      </c>
      <c r="AI134">
        <v>14</v>
      </c>
      <c r="AJ134">
        <v>1</v>
      </c>
      <c r="AK134" t="b">
        <v>1</v>
      </c>
    </row>
    <row r="135" spans="1:37" ht="60" x14ac:dyDescent="0.25">
      <c r="A135" s="17" t="s">
        <v>43</v>
      </c>
      <c r="B135" s="17" t="s">
        <v>24</v>
      </c>
      <c r="C135">
        <v>2009</v>
      </c>
      <c r="D135" s="3" t="s">
        <v>25</v>
      </c>
      <c r="E135" s="3" t="s">
        <v>610</v>
      </c>
      <c r="F135" s="29">
        <v>0</v>
      </c>
      <c r="G135" s="24">
        <v>0</v>
      </c>
      <c r="H135" s="5">
        <v>0.153</v>
      </c>
      <c r="I135" s="5">
        <v>0.14299999999999999</v>
      </c>
      <c r="J135" s="17" t="s">
        <v>372</v>
      </c>
      <c r="K135" s="20" t="s">
        <v>45</v>
      </c>
      <c r="L135" s="4">
        <v>51</v>
      </c>
      <c r="M135" s="7" t="s">
        <v>289</v>
      </c>
      <c r="N135" s="7" t="s">
        <v>826</v>
      </c>
      <c r="O135" s="7" t="s">
        <v>356</v>
      </c>
      <c r="P135">
        <v>1990</v>
      </c>
      <c r="Q135">
        <v>2005</v>
      </c>
      <c r="R135" t="s">
        <v>247</v>
      </c>
      <c r="S135">
        <v>0</v>
      </c>
      <c r="T135">
        <v>1</v>
      </c>
      <c r="U135">
        <v>0</v>
      </c>
      <c r="W135">
        <v>0</v>
      </c>
      <c r="Y135">
        <v>1</v>
      </c>
      <c r="Z135">
        <f t="shared" si="2"/>
        <v>0</v>
      </c>
      <c r="AA135">
        <v>1</v>
      </c>
      <c r="AB135">
        <v>1</v>
      </c>
      <c r="AC135">
        <v>0</v>
      </c>
      <c r="AD135">
        <v>0</v>
      </c>
      <c r="AE135">
        <v>0</v>
      </c>
      <c r="AF135">
        <v>0</v>
      </c>
      <c r="AG135">
        <v>1</v>
      </c>
      <c r="AH135">
        <v>1</v>
      </c>
      <c r="AI135">
        <v>14</v>
      </c>
      <c r="AJ135">
        <v>1</v>
      </c>
      <c r="AK135" t="b">
        <v>1</v>
      </c>
    </row>
    <row r="136" spans="1:37" ht="45" x14ac:dyDescent="0.25">
      <c r="A136" s="17" t="s">
        <v>43</v>
      </c>
      <c r="B136" s="17" t="s">
        <v>24</v>
      </c>
      <c r="C136">
        <v>2009</v>
      </c>
      <c r="D136" s="3" t="s">
        <v>25</v>
      </c>
      <c r="E136" s="3" t="s">
        <v>610</v>
      </c>
      <c r="F136" s="29">
        <v>0</v>
      </c>
      <c r="G136" s="24">
        <v>0</v>
      </c>
      <c r="H136" s="5">
        <v>7.4999999999999997E-2</v>
      </c>
      <c r="I136" s="5">
        <v>8.3000000000000004E-2</v>
      </c>
      <c r="J136" s="17" t="s">
        <v>371</v>
      </c>
      <c r="K136" s="20" t="s">
        <v>46</v>
      </c>
      <c r="L136" s="4">
        <v>51</v>
      </c>
      <c r="M136" s="7" t="s">
        <v>289</v>
      </c>
      <c r="N136" s="7" t="s">
        <v>826</v>
      </c>
      <c r="O136" s="7" t="s">
        <v>356</v>
      </c>
      <c r="P136">
        <v>1990</v>
      </c>
      <c r="Q136">
        <v>2005</v>
      </c>
      <c r="R136" t="s">
        <v>247</v>
      </c>
      <c r="S136">
        <v>0</v>
      </c>
      <c r="T136">
        <v>1</v>
      </c>
      <c r="U136">
        <v>0</v>
      </c>
      <c r="W136">
        <v>0</v>
      </c>
      <c r="Y136">
        <v>1</v>
      </c>
      <c r="Z136">
        <f t="shared" si="2"/>
        <v>0</v>
      </c>
      <c r="AA136">
        <v>1</v>
      </c>
      <c r="AB136">
        <v>1</v>
      </c>
      <c r="AC136">
        <v>0</v>
      </c>
      <c r="AD136">
        <v>0</v>
      </c>
      <c r="AE136">
        <v>0</v>
      </c>
      <c r="AF136">
        <v>0</v>
      </c>
      <c r="AG136">
        <v>1</v>
      </c>
      <c r="AH136">
        <v>1</v>
      </c>
      <c r="AI136">
        <v>14</v>
      </c>
      <c r="AJ136">
        <v>1</v>
      </c>
      <c r="AK136" t="b">
        <v>1</v>
      </c>
    </row>
    <row r="137" spans="1:37" ht="45" x14ac:dyDescent="0.25">
      <c r="A137" s="17" t="s">
        <v>43</v>
      </c>
      <c r="B137" s="17" t="s">
        <v>24</v>
      </c>
      <c r="C137">
        <v>2009</v>
      </c>
      <c r="D137" s="3" t="s">
        <v>25</v>
      </c>
      <c r="E137" s="3" t="s">
        <v>610</v>
      </c>
      <c r="F137" s="29">
        <v>0</v>
      </c>
      <c r="G137" s="24">
        <v>0</v>
      </c>
      <c r="H137" s="5">
        <v>-2.3E-2</v>
      </c>
      <c r="I137" s="5">
        <v>4.8000000000000001E-2</v>
      </c>
      <c r="J137" s="17" t="s">
        <v>370</v>
      </c>
      <c r="K137" s="20" t="s">
        <v>44</v>
      </c>
      <c r="L137" s="4">
        <v>51</v>
      </c>
      <c r="M137" s="7" t="s">
        <v>289</v>
      </c>
      <c r="N137" s="7" t="s">
        <v>826</v>
      </c>
      <c r="O137" s="7" t="s">
        <v>356</v>
      </c>
      <c r="P137">
        <v>1990</v>
      </c>
      <c r="Q137">
        <v>2005</v>
      </c>
      <c r="R137" t="s">
        <v>247</v>
      </c>
      <c r="S137">
        <v>0</v>
      </c>
      <c r="T137">
        <v>1</v>
      </c>
      <c r="U137">
        <v>0</v>
      </c>
      <c r="W137">
        <v>0</v>
      </c>
      <c r="Y137">
        <v>1</v>
      </c>
      <c r="Z137">
        <f t="shared" si="2"/>
        <v>0</v>
      </c>
      <c r="AA137">
        <v>1</v>
      </c>
      <c r="AB137">
        <v>1</v>
      </c>
      <c r="AC137">
        <v>0</v>
      </c>
      <c r="AD137">
        <v>0</v>
      </c>
      <c r="AE137">
        <v>0</v>
      </c>
      <c r="AF137">
        <v>0</v>
      </c>
      <c r="AG137">
        <v>1</v>
      </c>
      <c r="AH137">
        <v>1</v>
      </c>
      <c r="AI137">
        <v>14</v>
      </c>
      <c r="AJ137">
        <v>1</v>
      </c>
      <c r="AK137" t="b">
        <v>1</v>
      </c>
    </row>
    <row r="138" spans="1:37" ht="60" x14ac:dyDescent="0.25">
      <c r="A138" s="17" t="s">
        <v>43</v>
      </c>
      <c r="B138" s="17" t="s">
        <v>24</v>
      </c>
      <c r="C138">
        <v>2009</v>
      </c>
      <c r="D138" s="3" t="s">
        <v>25</v>
      </c>
      <c r="E138" s="3" t="s">
        <v>610</v>
      </c>
      <c r="F138" s="29">
        <v>0</v>
      </c>
      <c r="G138" s="24">
        <v>0</v>
      </c>
      <c r="H138" s="5">
        <v>0.23200000000000001</v>
      </c>
      <c r="I138" s="5">
        <v>0.11700000000000001</v>
      </c>
      <c r="J138" s="17" t="s">
        <v>373</v>
      </c>
      <c r="K138" s="20" t="s">
        <v>45</v>
      </c>
      <c r="L138" s="4">
        <v>51</v>
      </c>
      <c r="M138" s="7" t="s">
        <v>289</v>
      </c>
      <c r="N138" s="7" t="s">
        <v>826</v>
      </c>
      <c r="O138" s="7" t="s">
        <v>356</v>
      </c>
      <c r="P138">
        <v>1990</v>
      </c>
      <c r="Q138">
        <v>2005</v>
      </c>
      <c r="R138" t="s">
        <v>247</v>
      </c>
      <c r="S138">
        <v>0</v>
      </c>
      <c r="T138">
        <v>1</v>
      </c>
      <c r="U138">
        <v>0</v>
      </c>
      <c r="W138">
        <v>0</v>
      </c>
      <c r="Y138">
        <v>1</v>
      </c>
      <c r="Z138">
        <f t="shared" si="2"/>
        <v>0</v>
      </c>
      <c r="AA138">
        <v>1</v>
      </c>
      <c r="AB138">
        <v>1</v>
      </c>
      <c r="AC138">
        <v>0</v>
      </c>
      <c r="AD138">
        <v>0</v>
      </c>
      <c r="AE138">
        <v>0</v>
      </c>
      <c r="AF138">
        <v>0</v>
      </c>
      <c r="AG138">
        <v>1</v>
      </c>
      <c r="AH138">
        <v>1</v>
      </c>
      <c r="AI138">
        <v>14</v>
      </c>
      <c r="AJ138">
        <v>1</v>
      </c>
      <c r="AK138" t="b">
        <v>1</v>
      </c>
    </row>
    <row r="139" spans="1:37" ht="45" x14ac:dyDescent="0.25">
      <c r="A139" s="17" t="s">
        <v>43</v>
      </c>
      <c r="B139" s="17" t="s">
        <v>24</v>
      </c>
      <c r="C139">
        <v>2009</v>
      </c>
      <c r="D139" s="3" t="s">
        <v>25</v>
      </c>
      <c r="E139" s="3" t="s">
        <v>610</v>
      </c>
      <c r="F139" s="29">
        <v>0</v>
      </c>
      <c r="G139" s="24">
        <v>0</v>
      </c>
      <c r="H139" s="5">
        <v>6.8000000000000005E-2</v>
      </c>
      <c r="I139" s="5">
        <v>0.11</v>
      </c>
      <c r="J139" s="17" t="s">
        <v>374</v>
      </c>
      <c r="K139" s="20" t="s">
        <v>46</v>
      </c>
      <c r="L139" s="4">
        <v>51</v>
      </c>
      <c r="M139" s="7" t="s">
        <v>289</v>
      </c>
      <c r="N139" s="7" t="s">
        <v>826</v>
      </c>
      <c r="O139" s="7" t="s">
        <v>356</v>
      </c>
      <c r="P139">
        <v>1990</v>
      </c>
      <c r="Q139">
        <v>2005</v>
      </c>
      <c r="R139" t="s">
        <v>247</v>
      </c>
      <c r="S139">
        <v>0</v>
      </c>
      <c r="T139">
        <v>1</v>
      </c>
      <c r="U139">
        <v>0</v>
      </c>
      <c r="W139">
        <v>0</v>
      </c>
      <c r="Y139">
        <v>1</v>
      </c>
      <c r="Z139">
        <f t="shared" si="2"/>
        <v>0</v>
      </c>
      <c r="AA139">
        <v>1</v>
      </c>
      <c r="AB139">
        <v>1</v>
      </c>
      <c r="AC139">
        <v>0</v>
      </c>
      <c r="AD139">
        <v>0</v>
      </c>
      <c r="AE139">
        <v>0</v>
      </c>
      <c r="AF139">
        <v>0</v>
      </c>
      <c r="AG139">
        <v>1</v>
      </c>
      <c r="AH139">
        <v>1</v>
      </c>
      <c r="AI139">
        <v>14</v>
      </c>
      <c r="AJ139">
        <v>1</v>
      </c>
      <c r="AK139" t="b">
        <v>1</v>
      </c>
    </row>
    <row r="140" spans="1:37" ht="45" x14ac:dyDescent="0.25">
      <c r="A140" s="17" t="s">
        <v>43</v>
      </c>
      <c r="B140" s="17" t="s">
        <v>24</v>
      </c>
      <c r="C140">
        <v>2009</v>
      </c>
      <c r="D140" s="3" t="s">
        <v>25</v>
      </c>
      <c r="E140" s="3" t="s">
        <v>610</v>
      </c>
      <c r="F140" s="29">
        <v>0</v>
      </c>
      <c r="G140" s="24">
        <v>0</v>
      </c>
      <c r="H140" s="5">
        <v>0.10100000000000001</v>
      </c>
      <c r="I140" s="5">
        <v>4.7E-2</v>
      </c>
      <c r="J140" s="17" t="s">
        <v>375</v>
      </c>
      <c r="K140" s="20" t="s">
        <v>44</v>
      </c>
      <c r="L140" s="4">
        <v>51</v>
      </c>
      <c r="M140" s="7" t="s">
        <v>289</v>
      </c>
      <c r="N140" s="7" t="s">
        <v>826</v>
      </c>
      <c r="O140" s="7" t="s">
        <v>356</v>
      </c>
      <c r="P140">
        <v>1990</v>
      </c>
      <c r="Q140">
        <v>2005</v>
      </c>
      <c r="R140" t="s">
        <v>247</v>
      </c>
      <c r="S140">
        <v>0</v>
      </c>
      <c r="T140">
        <v>1</v>
      </c>
      <c r="U140">
        <v>0</v>
      </c>
      <c r="W140">
        <v>0</v>
      </c>
      <c r="Y140">
        <v>1</v>
      </c>
      <c r="Z140">
        <f t="shared" si="2"/>
        <v>0</v>
      </c>
      <c r="AA140">
        <v>1</v>
      </c>
      <c r="AB140">
        <v>1</v>
      </c>
      <c r="AC140">
        <v>0</v>
      </c>
      <c r="AD140">
        <v>0</v>
      </c>
      <c r="AE140">
        <v>0</v>
      </c>
      <c r="AF140">
        <v>0</v>
      </c>
      <c r="AG140">
        <v>1</v>
      </c>
      <c r="AH140">
        <v>1</v>
      </c>
      <c r="AI140">
        <v>14</v>
      </c>
      <c r="AJ140">
        <v>1</v>
      </c>
      <c r="AK140" t="b">
        <v>1</v>
      </c>
    </row>
    <row r="141" spans="1:37" ht="45" x14ac:dyDescent="0.25">
      <c r="A141" s="17" t="s">
        <v>43</v>
      </c>
      <c r="B141" s="17" t="s">
        <v>24</v>
      </c>
      <c r="C141">
        <v>2009</v>
      </c>
      <c r="D141" s="3" t="s">
        <v>25</v>
      </c>
      <c r="E141" s="3" t="s">
        <v>610</v>
      </c>
      <c r="F141" s="29">
        <v>0</v>
      </c>
      <c r="G141" s="24">
        <v>0</v>
      </c>
      <c r="H141" s="5">
        <v>0.223</v>
      </c>
      <c r="I141" s="5">
        <v>0.114</v>
      </c>
      <c r="J141" s="17" t="s">
        <v>376</v>
      </c>
      <c r="K141" s="20" t="s">
        <v>830</v>
      </c>
      <c r="L141" s="4">
        <v>51</v>
      </c>
      <c r="M141" s="7" t="s">
        <v>289</v>
      </c>
      <c r="N141" s="7" t="s">
        <v>826</v>
      </c>
      <c r="O141" s="7" t="s">
        <v>356</v>
      </c>
      <c r="P141">
        <v>1990</v>
      </c>
      <c r="Q141">
        <v>2005</v>
      </c>
      <c r="R141" t="s">
        <v>247</v>
      </c>
      <c r="S141">
        <v>0</v>
      </c>
      <c r="T141">
        <v>1</v>
      </c>
      <c r="U141">
        <v>0</v>
      </c>
      <c r="W141">
        <v>0</v>
      </c>
      <c r="Y141">
        <v>1</v>
      </c>
      <c r="Z141">
        <f t="shared" si="2"/>
        <v>0</v>
      </c>
      <c r="AA141">
        <v>1</v>
      </c>
      <c r="AB141">
        <v>1</v>
      </c>
      <c r="AC141">
        <v>0</v>
      </c>
      <c r="AD141">
        <v>0</v>
      </c>
      <c r="AE141">
        <v>0</v>
      </c>
      <c r="AF141">
        <v>0</v>
      </c>
      <c r="AG141">
        <v>1</v>
      </c>
      <c r="AH141">
        <v>1</v>
      </c>
      <c r="AI141">
        <v>14</v>
      </c>
      <c r="AJ141">
        <v>1</v>
      </c>
      <c r="AK141" t="b">
        <v>1</v>
      </c>
    </row>
    <row r="142" spans="1:37" ht="45" x14ac:dyDescent="0.25">
      <c r="A142" s="17" t="s">
        <v>43</v>
      </c>
      <c r="B142" s="17" t="s">
        <v>24</v>
      </c>
      <c r="C142">
        <v>2009</v>
      </c>
      <c r="D142" s="3" t="s">
        <v>25</v>
      </c>
      <c r="E142" s="3" t="s">
        <v>610</v>
      </c>
      <c r="F142" s="29">
        <v>0</v>
      </c>
      <c r="G142" s="24">
        <v>0</v>
      </c>
      <c r="H142" s="5">
        <v>6.3E-2</v>
      </c>
      <c r="I142" s="5">
        <v>0.11</v>
      </c>
      <c r="J142" s="17" t="s">
        <v>377</v>
      </c>
      <c r="K142" s="20" t="s">
        <v>46</v>
      </c>
      <c r="L142" s="4">
        <v>51</v>
      </c>
      <c r="M142" s="7" t="s">
        <v>289</v>
      </c>
      <c r="N142" s="7" t="s">
        <v>826</v>
      </c>
      <c r="O142" s="7" t="s">
        <v>356</v>
      </c>
      <c r="P142">
        <v>1990</v>
      </c>
      <c r="Q142">
        <v>2005</v>
      </c>
      <c r="R142" t="s">
        <v>247</v>
      </c>
      <c r="S142">
        <v>0</v>
      </c>
      <c r="T142">
        <v>1</v>
      </c>
      <c r="U142">
        <v>0</v>
      </c>
      <c r="W142">
        <v>0</v>
      </c>
      <c r="Y142">
        <v>1</v>
      </c>
      <c r="Z142">
        <f t="shared" si="2"/>
        <v>0</v>
      </c>
      <c r="AA142">
        <v>1</v>
      </c>
      <c r="AB142">
        <v>1</v>
      </c>
      <c r="AC142">
        <v>0</v>
      </c>
      <c r="AD142">
        <v>0</v>
      </c>
      <c r="AE142">
        <v>0</v>
      </c>
      <c r="AF142">
        <v>0</v>
      </c>
      <c r="AG142">
        <v>1</v>
      </c>
      <c r="AH142">
        <v>1</v>
      </c>
      <c r="AI142">
        <v>14</v>
      </c>
      <c r="AJ142">
        <v>1</v>
      </c>
      <c r="AK142" t="b">
        <v>1</v>
      </c>
    </row>
    <row r="143" spans="1:37" ht="45" x14ac:dyDescent="0.25">
      <c r="A143" s="17" t="s">
        <v>43</v>
      </c>
      <c r="B143" s="17" t="s">
        <v>24</v>
      </c>
      <c r="C143">
        <v>2009</v>
      </c>
      <c r="D143" s="3" t="s">
        <v>25</v>
      </c>
      <c r="E143" s="3" t="s">
        <v>610</v>
      </c>
      <c r="F143" s="29">
        <v>0</v>
      </c>
      <c r="G143" s="24">
        <v>0</v>
      </c>
      <c r="H143" s="5">
        <v>9.9000000000000005E-2</v>
      </c>
      <c r="I143" s="5">
        <v>4.7E-2</v>
      </c>
      <c r="J143" s="17" t="s">
        <v>378</v>
      </c>
      <c r="K143" s="20" t="s">
        <v>44</v>
      </c>
      <c r="L143" s="4">
        <v>51</v>
      </c>
      <c r="M143" s="7" t="s">
        <v>289</v>
      </c>
      <c r="N143" s="7" t="s">
        <v>826</v>
      </c>
      <c r="O143" s="7" t="s">
        <v>356</v>
      </c>
      <c r="P143">
        <v>1990</v>
      </c>
      <c r="Q143">
        <v>2005</v>
      </c>
      <c r="R143" t="s">
        <v>247</v>
      </c>
      <c r="S143">
        <v>0</v>
      </c>
      <c r="T143">
        <v>1</v>
      </c>
      <c r="U143">
        <v>0</v>
      </c>
      <c r="W143">
        <v>0</v>
      </c>
      <c r="Y143">
        <v>1</v>
      </c>
      <c r="Z143">
        <f t="shared" si="2"/>
        <v>0</v>
      </c>
      <c r="AA143">
        <v>1</v>
      </c>
      <c r="AB143">
        <v>1</v>
      </c>
      <c r="AC143">
        <v>0</v>
      </c>
      <c r="AD143">
        <v>0</v>
      </c>
      <c r="AE143">
        <v>0</v>
      </c>
      <c r="AF143">
        <v>0</v>
      </c>
      <c r="AG143">
        <v>1</v>
      </c>
      <c r="AH143">
        <v>1</v>
      </c>
      <c r="AI143">
        <v>14</v>
      </c>
      <c r="AJ143">
        <v>1</v>
      </c>
      <c r="AK143" t="b">
        <v>1</v>
      </c>
    </row>
    <row r="144" spans="1:37" ht="60" x14ac:dyDescent="0.25">
      <c r="A144" s="17" t="s">
        <v>43</v>
      </c>
      <c r="B144" s="17" t="s">
        <v>24</v>
      </c>
      <c r="C144">
        <v>2009</v>
      </c>
      <c r="D144" s="3" t="s">
        <v>25</v>
      </c>
      <c r="E144" s="3" t="s">
        <v>610</v>
      </c>
      <c r="F144" s="29">
        <v>0</v>
      </c>
      <c r="G144" s="24">
        <v>0</v>
      </c>
      <c r="H144" s="5">
        <v>-0.186</v>
      </c>
      <c r="I144" s="5">
        <v>0.111</v>
      </c>
      <c r="J144" s="17" t="s">
        <v>379</v>
      </c>
      <c r="K144" s="20" t="s">
        <v>47</v>
      </c>
      <c r="L144" s="4">
        <v>24</v>
      </c>
      <c r="M144" s="7" t="s">
        <v>289</v>
      </c>
      <c r="N144" s="7" t="s">
        <v>826</v>
      </c>
      <c r="O144" s="7" t="s">
        <v>356</v>
      </c>
      <c r="P144">
        <v>1990</v>
      </c>
      <c r="Q144">
        <v>2005</v>
      </c>
      <c r="R144" t="s">
        <v>247</v>
      </c>
      <c r="S144">
        <v>0</v>
      </c>
      <c r="T144">
        <v>1</v>
      </c>
      <c r="U144">
        <v>0</v>
      </c>
      <c r="W144">
        <v>0</v>
      </c>
      <c r="Y144">
        <v>1</v>
      </c>
      <c r="Z144">
        <f t="shared" si="2"/>
        <v>0</v>
      </c>
      <c r="AA144">
        <v>1</v>
      </c>
      <c r="AB144">
        <v>1</v>
      </c>
      <c r="AC144">
        <v>0</v>
      </c>
      <c r="AD144">
        <v>0</v>
      </c>
      <c r="AE144">
        <v>0</v>
      </c>
      <c r="AF144">
        <v>0</v>
      </c>
      <c r="AG144">
        <v>1</v>
      </c>
      <c r="AH144">
        <v>1</v>
      </c>
      <c r="AI144">
        <v>14</v>
      </c>
      <c r="AJ144">
        <v>1</v>
      </c>
      <c r="AK144" t="b">
        <v>1</v>
      </c>
    </row>
    <row r="145" spans="1:37" ht="75" x14ac:dyDescent="0.25">
      <c r="A145" s="17" t="s">
        <v>43</v>
      </c>
      <c r="B145" s="17" t="s">
        <v>24</v>
      </c>
      <c r="C145">
        <v>2009</v>
      </c>
      <c r="D145" s="3" t="s">
        <v>25</v>
      </c>
      <c r="E145" s="3" t="s">
        <v>610</v>
      </c>
      <c r="F145" s="29">
        <v>0</v>
      </c>
      <c r="G145" s="24">
        <v>0</v>
      </c>
      <c r="H145" s="5">
        <v>-0.39100000000000001</v>
      </c>
      <c r="I145" s="5">
        <v>0.124</v>
      </c>
      <c r="J145" s="17" t="s">
        <v>380</v>
      </c>
      <c r="K145" s="20" t="s">
        <v>48</v>
      </c>
      <c r="L145" s="4">
        <v>24</v>
      </c>
      <c r="M145" s="7" t="s">
        <v>289</v>
      </c>
      <c r="N145" s="7" t="s">
        <v>826</v>
      </c>
      <c r="O145" s="7" t="s">
        <v>356</v>
      </c>
      <c r="P145">
        <v>1990</v>
      </c>
      <c r="Q145">
        <v>2005</v>
      </c>
      <c r="R145" t="s">
        <v>247</v>
      </c>
      <c r="S145">
        <v>0</v>
      </c>
      <c r="T145">
        <v>1</v>
      </c>
      <c r="U145">
        <v>0</v>
      </c>
      <c r="W145">
        <v>0</v>
      </c>
      <c r="Y145">
        <v>1</v>
      </c>
      <c r="Z145">
        <f t="shared" si="2"/>
        <v>0</v>
      </c>
      <c r="AA145">
        <v>1</v>
      </c>
      <c r="AB145">
        <v>1</v>
      </c>
      <c r="AC145">
        <v>0</v>
      </c>
      <c r="AD145">
        <v>0</v>
      </c>
      <c r="AE145">
        <v>0</v>
      </c>
      <c r="AF145">
        <v>0</v>
      </c>
      <c r="AG145">
        <v>1</v>
      </c>
      <c r="AH145">
        <v>1</v>
      </c>
      <c r="AI145">
        <v>14</v>
      </c>
      <c r="AJ145">
        <v>1</v>
      </c>
      <c r="AK145" t="b">
        <v>1</v>
      </c>
    </row>
    <row r="146" spans="1:37" ht="60" x14ac:dyDescent="0.25">
      <c r="A146" s="17" t="s">
        <v>43</v>
      </c>
      <c r="B146" s="17" t="s">
        <v>24</v>
      </c>
      <c r="C146">
        <v>2009</v>
      </c>
      <c r="D146" s="3" t="s">
        <v>25</v>
      </c>
      <c r="E146" s="3" t="s">
        <v>610</v>
      </c>
      <c r="F146" s="29">
        <v>0</v>
      </c>
      <c r="G146" s="24">
        <v>0</v>
      </c>
      <c r="H146" s="5">
        <v>0.29199999999999998</v>
      </c>
      <c r="I146" s="5">
        <v>0.249</v>
      </c>
      <c r="J146" s="17" t="s">
        <v>381</v>
      </c>
      <c r="K146" s="20" t="s">
        <v>45</v>
      </c>
      <c r="L146" s="4">
        <v>24</v>
      </c>
      <c r="M146" s="7" t="s">
        <v>289</v>
      </c>
      <c r="N146" s="7" t="s">
        <v>826</v>
      </c>
      <c r="O146" s="7" t="s">
        <v>356</v>
      </c>
      <c r="P146">
        <v>1990</v>
      </c>
      <c r="Q146">
        <v>2005</v>
      </c>
      <c r="R146" t="s">
        <v>247</v>
      </c>
      <c r="S146">
        <v>0</v>
      </c>
      <c r="T146">
        <v>1</v>
      </c>
      <c r="U146">
        <v>0</v>
      </c>
      <c r="W146">
        <v>0</v>
      </c>
      <c r="Y146">
        <v>1</v>
      </c>
      <c r="Z146">
        <f t="shared" si="2"/>
        <v>0</v>
      </c>
      <c r="AA146">
        <v>1</v>
      </c>
      <c r="AB146">
        <v>1</v>
      </c>
      <c r="AC146">
        <v>0</v>
      </c>
      <c r="AD146">
        <v>0</v>
      </c>
      <c r="AE146">
        <v>0</v>
      </c>
      <c r="AF146">
        <v>0</v>
      </c>
      <c r="AG146">
        <v>1</v>
      </c>
      <c r="AH146">
        <v>1</v>
      </c>
      <c r="AI146">
        <v>14</v>
      </c>
      <c r="AJ146">
        <v>1</v>
      </c>
      <c r="AK146" t="b">
        <v>1</v>
      </c>
    </row>
    <row r="147" spans="1:37" ht="60" x14ac:dyDescent="0.25">
      <c r="A147" s="17" t="s">
        <v>43</v>
      </c>
      <c r="B147" s="17" t="s">
        <v>24</v>
      </c>
      <c r="C147">
        <v>2009</v>
      </c>
      <c r="D147" s="3" t="s">
        <v>25</v>
      </c>
      <c r="E147" s="3" t="s">
        <v>610</v>
      </c>
      <c r="F147" s="29">
        <v>0</v>
      </c>
      <c r="G147" s="24">
        <v>0</v>
      </c>
      <c r="H147" s="5">
        <v>0.48399999999999999</v>
      </c>
      <c r="I147" s="5">
        <v>0.28999999999999998</v>
      </c>
      <c r="J147" s="17" t="s">
        <v>382</v>
      </c>
      <c r="K147" s="20" t="s">
        <v>45</v>
      </c>
      <c r="M147" s="7" t="s">
        <v>289</v>
      </c>
      <c r="N147" s="7" t="s">
        <v>826</v>
      </c>
      <c r="O147" s="7" t="s">
        <v>356</v>
      </c>
      <c r="P147">
        <v>1990</v>
      </c>
      <c r="Q147">
        <v>2005</v>
      </c>
      <c r="R147" t="s">
        <v>247</v>
      </c>
      <c r="S147">
        <v>0</v>
      </c>
      <c r="T147">
        <v>1</v>
      </c>
      <c r="U147">
        <v>0</v>
      </c>
      <c r="W147">
        <v>0</v>
      </c>
      <c r="Y147">
        <v>1</v>
      </c>
      <c r="Z147">
        <v>1</v>
      </c>
      <c r="AA147">
        <v>0</v>
      </c>
      <c r="AB147">
        <v>1</v>
      </c>
      <c r="AC147">
        <v>0</v>
      </c>
      <c r="AD147">
        <v>0</v>
      </c>
      <c r="AE147">
        <v>0</v>
      </c>
      <c r="AF147">
        <v>0</v>
      </c>
      <c r="AG147">
        <v>1</v>
      </c>
      <c r="AH147">
        <v>1</v>
      </c>
      <c r="AI147">
        <v>14</v>
      </c>
      <c r="AJ147">
        <v>1</v>
      </c>
      <c r="AK147" t="b">
        <v>1</v>
      </c>
    </row>
    <row r="148" spans="1:37" ht="30" x14ac:dyDescent="0.25">
      <c r="A148" s="17" t="s">
        <v>43</v>
      </c>
      <c r="B148" s="17" t="s">
        <v>24</v>
      </c>
      <c r="C148">
        <v>2009</v>
      </c>
      <c r="D148" s="3" t="s">
        <v>25</v>
      </c>
      <c r="E148" s="3" t="s">
        <v>610</v>
      </c>
      <c r="F148" s="29">
        <v>0</v>
      </c>
      <c r="G148" s="24">
        <v>0</v>
      </c>
      <c r="H148" s="5">
        <v>8.8999999999999996E-2</v>
      </c>
      <c r="I148" s="5">
        <v>5.7000000000000002E-2</v>
      </c>
      <c r="J148" s="17" t="s">
        <v>383</v>
      </c>
      <c r="K148" s="20" t="s">
        <v>49</v>
      </c>
      <c r="L148" s="4">
        <v>51</v>
      </c>
      <c r="M148" s="7" t="s">
        <v>289</v>
      </c>
      <c r="N148" s="7" t="s">
        <v>826</v>
      </c>
      <c r="O148" s="7" t="s">
        <v>356</v>
      </c>
      <c r="P148">
        <v>1990</v>
      </c>
      <c r="Q148">
        <v>2005</v>
      </c>
      <c r="R148" t="s">
        <v>247</v>
      </c>
      <c r="S148">
        <v>0</v>
      </c>
      <c r="T148">
        <v>1</v>
      </c>
      <c r="U148">
        <v>0</v>
      </c>
      <c r="W148">
        <v>0</v>
      </c>
      <c r="Y148">
        <v>1</v>
      </c>
      <c r="Z148">
        <f t="shared" ref="Z148:Z167" si="3">1-AA148</f>
        <v>0</v>
      </c>
      <c r="AA148">
        <v>1</v>
      </c>
      <c r="AB148">
        <v>1</v>
      </c>
      <c r="AC148">
        <v>0</v>
      </c>
      <c r="AD148">
        <v>0</v>
      </c>
      <c r="AE148">
        <v>0</v>
      </c>
      <c r="AF148">
        <v>0</v>
      </c>
      <c r="AG148">
        <v>1</v>
      </c>
      <c r="AH148">
        <v>1</v>
      </c>
      <c r="AI148">
        <v>14</v>
      </c>
      <c r="AJ148">
        <v>1</v>
      </c>
      <c r="AK148" t="b">
        <v>1</v>
      </c>
    </row>
    <row r="149" spans="1:37" ht="45" x14ac:dyDescent="0.25">
      <c r="A149" s="17" t="s">
        <v>43</v>
      </c>
      <c r="B149" s="17" t="s">
        <v>24</v>
      </c>
      <c r="C149">
        <v>2009</v>
      </c>
      <c r="D149" s="3" t="s">
        <v>25</v>
      </c>
      <c r="E149" s="3" t="s">
        <v>610</v>
      </c>
      <c r="F149" s="29">
        <v>0</v>
      </c>
      <c r="G149" s="24">
        <v>0</v>
      </c>
      <c r="H149" s="5">
        <v>0.26100000000000001</v>
      </c>
      <c r="I149" s="5">
        <v>5.8999999999999997E-2</v>
      </c>
      <c r="J149" s="17" t="s">
        <v>384</v>
      </c>
      <c r="K149" s="20" t="s">
        <v>50</v>
      </c>
      <c r="L149" s="4">
        <v>51</v>
      </c>
      <c r="M149" s="7" t="s">
        <v>289</v>
      </c>
      <c r="N149" s="7" t="s">
        <v>826</v>
      </c>
      <c r="O149" s="7" t="s">
        <v>356</v>
      </c>
      <c r="P149">
        <v>1990</v>
      </c>
      <c r="Q149">
        <v>2005</v>
      </c>
      <c r="R149" t="s">
        <v>247</v>
      </c>
      <c r="S149">
        <v>0</v>
      </c>
      <c r="T149">
        <v>1</v>
      </c>
      <c r="U149">
        <v>0</v>
      </c>
      <c r="W149">
        <v>0</v>
      </c>
      <c r="Y149">
        <v>1</v>
      </c>
      <c r="Z149">
        <f t="shared" si="3"/>
        <v>0</v>
      </c>
      <c r="AA149">
        <v>1</v>
      </c>
      <c r="AB149">
        <v>1</v>
      </c>
      <c r="AC149">
        <v>0</v>
      </c>
      <c r="AD149">
        <v>0</v>
      </c>
      <c r="AE149">
        <v>0</v>
      </c>
      <c r="AF149">
        <v>0</v>
      </c>
      <c r="AG149">
        <v>1</v>
      </c>
      <c r="AH149">
        <v>1</v>
      </c>
      <c r="AI149">
        <v>14</v>
      </c>
      <c r="AJ149">
        <v>1</v>
      </c>
      <c r="AK149" t="b">
        <v>1</v>
      </c>
    </row>
    <row r="150" spans="1:37" ht="45" x14ac:dyDescent="0.25">
      <c r="A150" s="17" t="s">
        <v>43</v>
      </c>
      <c r="B150" s="17" t="s">
        <v>24</v>
      </c>
      <c r="C150">
        <v>2009</v>
      </c>
      <c r="D150" s="3" t="s">
        <v>25</v>
      </c>
      <c r="E150" s="3" t="s">
        <v>610</v>
      </c>
      <c r="F150" s="29">
        <v>0</v>
      </c>
      <c r="G150" s="24">
        <v>0</v>
      </c>
      <c r="H150" s="5">
        <v>9.4E-2</v>
      </c>
      <c r="I150" s="5">
        <v>3.5999999999999997E-2</v>
      </c>
      <c r="J150" s="17" t="s">
        <v>385</v>
      </c>
      <c r="K150" s="20" t="s">
        <v>51</v>
      </c>
      <c r="L150" s="4">
        <v>51</v>
      </c>
      <c r="M150" s="7" t="s">
        <v>289</v>
      </c>
      <c r="N150" s="7" t="s">
        <v>826</v>
      </c>
      <c r="O150" s="7" t="s">
        <v>356</v>
      </c>
      <c r="P150">
        <v>1990</v>
      </c>
      <c r="Q150">
        <v>2005</v>
      </c>
      <c r="R150" t="s">
        <v>247</v>
      </c>
      <c r="S150">
        <v>0</v>
      </c>
      <c r="T150">
        <v>1</v>
      </c>
      <c r="U150">
        <v>0</v>
      </c>
      <c r="W150">
        <v>0</v>
      </c>
      <c r="Y150">
        <v>1</v>
      </c>
      <c r="Z150">
        <f t="shared" si="3"/>
        <v>0</v>
      </c>
      <c r="AA150">
        <v>1</v>
      </c>
      <c r="AB150">
        <v>1</v>
      </c>
      <c r="AC150">
        <v>0</v>
      </c>
      <c r="AD150">
        <v>0</v>
      </c>
      <c r="AE150">
        <v>0</v>
      </c>
      <c r="AF150">
        <v>0</v>
      </c>
      <c r="AG150">
        <v>1</v>
      </c>
      <c r="AH150">
        <v>1</v>
      </c>
      <c r="AI150">
        <v>14</v>
      </c>
      <c r="AJ150">
        <v>1</v>
      </c>
      <c r="AK150" t="b">
        <v>1</v>
      </c>
    </row>
    <row r="151" spans="1:37" ht="60" x14ac:dyDescent="0.25">
      <c r="A151" s="17" t="s">
        <v>43</v>
      </c>
      <c r="B151" s="17" t="s">
        <v>24</v>
      </c>
      <c r="C151">
        <v>2009</v>
      </c>
      <c r="D151" s="3" t="s">
        <v>25</v>
      </c>
      <c r="E151" s="3" t="s">
        <v>610</v>
      </c>
      <c r="F151" s="29">
        <v>0</v>
      </c>
      <c r="G151" s="24">
        <v>0</v>
      </c>
      <c r="H151" s="5">
        <v>0.14799999999999999</v>
      </c>
      <c r="I151" s="5">
        <v>7.0999999999999994E-2</v>
      </c>
      <c r="J151" s="17" t="s">
        <v>386</v>
      </c>
      <c r="K151" s="20" t="s">
        <v>52</v>
      </c>
      <c r="L151" s="4">
        <v>51</v>
      </c>
      <c r="M151" s="7" t="s">
        <v>289</v>
      </c>
      <c r="N151" s="7" t="s">
        <v>826</v>
      </c>
      <c r="O151" s="7" t="s">
        <v>356</v>
      </c>
      <c r="P151">
        <v>1990</v>
      </c>
      <c r="Q151">
        <v>2005</v>
      </c>
      <c r="R151" t="s">
        <v>247</v>
      </c>
      <c r="S151">
        <v>0</v>
      </c>
      <c r="T151">
        <v>1</v>
      </c>
      <c r="U151">
        <v>0</v>
      </c>
      <c r="W151">
        <v>0</v>
      </c>
      <c r="Y151">
        <v>1</v>
      </c>
      <c r="Z151">
        <f t="shared" si="3"/>
        <v>0</v>
      </c>
      <c r="AA151">
        <v>1</v>
      </c>
      <c r="AB151">
        <v>1</v>
      </c>
      <c r="AC151">
        <v>0</v>
      </c>
      <c r="AD151">
        <v>0</v>
      </c>
      <c r="AE151">
        <v>0</v>
      </c>
      <c r="AF151">
        <v>0</v>
      </c>
      <c r="AG151">
        <v>1</v>
      </c>
      <c r="AH151">
        <v>1</v>
      </c>
      <c r="AI151">
        <v>14</v>
      </c>
      <c r="AJ151">
        <v>1</v>
      </c>
      <c r="AK151" t="b">
        <v>1</v>
      </c>
    </row>
    <row r="152" spans="1:37" ht="30" x14ac:dyDescent="0.25">
      <c r="A152" s="17" t="s">
        <v>43</v>
      </c>
      <c r="B152" s="17" t="s">
        <v>24</v>
      </c>
      <c r="C152">
        <v>2009</v>
      </c>
      <c r="D152" s="3" t="s">
        <v>25</v>
      </c>
      <c r="E152" s="3" t="s">
        <v>610</v>
      </c>
      <c r="F152" s="29">
        <v>0</v>
      </c>
      <c r="G152" s="24">
        <v>0</v>
      </c>
      <c r="H152" s="5">
        <v>7.2999999999999995E-2</v>
      </c>
      <c r="I152" s="5">
        <v>4.4999999999999998E-2</v>
      </c>
      <c r="J152" s="17" t="s">
        <v>387</v>
      </c>
      <c r="K152" s="20" t="s">
        <v>53</v>
      </c>
      <c r="L152" s="4">
        <v>51</v>
      </c>
      <c r="M152" s="7" t="s">
        <v>289</v>
      </c>
      <c r="N152" s="7" t="s">
        <v>826</v>
      </c>
      <c r="O152" s="7" t="s">
        <v>356</v>
      </c>
      <c r="P152">
        <v>1990</v>
      </c>
      <c r="Q152">
        <v>2005</v>
      </c>
      <c r="R152" t="s">
        <v>247</v>
      </c>
      <c r="S152">
        <v>0</v>
      </c>
      <c r="T152">
        <v>1</v>
      </c>
      <c r="U152">
        <v>0</v>
      </c>
      <c r="W152">
        <v>0</v>
      </c>
      <c r="Y152">
        <v>1</v>
      </c>
      <c r="Z152">
        <f t="shared" si="3"/>
        <v>0</v>
      </c>
      <c r="AA152">
        <v>1</v>
      </c>
      <c r="AB152">
        <v>1</v>
      </c>
      <c r="AC152">
        <v>0</v>
      </c>
      <c r="AD152">
        <v>0</v>
      </c>
      <c r="AE152">
        <v>0</v>
      </c>
      <c r="AF152">
        <v>0</v>
      </c>
      <c r="AG152">
        <v>1</v>
      </c>
      <c r="AH152">
        <v>1</v>
      </c>
      <c r="AI152">
        <v>14</v>
      </c>
      <c r="AJ152">
        <v>1</v>
      </c>
      <c r="AK152" t="b">
        <v>1</v>
      </c>
    </row>
    <row r="153" spans="1:37" ht="60" x14ac:dyDescent="0.25">
      <c r="A153" s="17" t="s">
        <v>43</v>
      </c>
      <c r="B153" s="17" t="s">
        <v>24</v>
      </c>
      <c r="C153">
        <v>2009</v>
      </c>
      <c r="D153" s="3" t="s">
        <v>25</v>
      </c>
      <c r="E153" s="3" t="s">
        <v>610</v>
      </c>
      <c r="F153" s="29">
        <v>0</v>
      </c>
      <c r="G153" s="24">
        <v>0</v>
      </c>
      <c r="H153" s="5">
        <v>0.24399999999999999</v>
      </c>
      <c r="I153" s="5">
        <v>0.14499999999999999</v>
      </c>
      <c r="J153" s="17" t="s">
        <v>388</v>
      </c>
      <c r="K153" s="20" t="s">
        <v>45</v>
      </c>
      <c r="L153" s="4">
        <v>51</v>
      </c>
      <c r="M153" s="7" t="s">
        <v>289</v>
      </c>
      <c r="N153" s="7" t="s">
        <v>826</v>
      </c>
      <c r="O153" s="7" t="s">
        <v>356</v>
      </c>
      <c r="P153">
        <v>1990</v>
      </c>
      <c r="Q153">
        <v>2005</v>
      </c>
      <c r="R153" t="s">
        <v>247</v>
      </c>
      <c r="S153">
        <v>0</v>
      </c>
      <c r="T153">
        <v>1</v>
      </c>
      <c r="U153">
        <v>0</v>
      </c>
      <c r="W153">
        <v>0</v>
      </c>
      <c r="Y153">
        <v>1</v>
      </c>
      <c r="Z153">
        <f t="shared" si="3"/>
        <v>0</v>
      </c>
      <c r="AA153">
        <v>1</v>
      </c>
      <c r="AB153">
        <v>1</v>
      </c>
      <c r="AC153">
        <v>0</v>
      </c>
      <c r="AD153">
        <v>0</v>
      </c>
      <c r="AE153">
        <v>0</v>
      </c>
      <c r="AF153">
        <v>0</v>
      </c>
      <c r="AG153">
        <v>1</v>
      </c>
      <c r="AH153">
        <v>1</v>
      </c>
      <c r="AI153">
        <v>14</v>
      </c>
      <c r="AJ153">
        <v>1</v>
      </c>
      <c r="AK153" t="b">
        <v>1</v>
      </c>
    </row>
    <row r="154" spans="1:37" ht="30" x14ac:dyDescent="0.25">
      <c r="A154" s="17" t="s">
        <v>57</v>
      </c>
      <c r="B154" s="17" t="s">
        <v>58</v>
      </c>
      <c r="C154">
        <v>2009</v>
      </c>
      <c r="D154" s="3" t="s">
        <v>25</v>
      </c>
      <c r="E154" s="3" t="s">
        <v>610</v>
      </c>
      <c r="F154" s="29">
        <v>0</v>
      </c>
      <c r="G154" s="24">
        <v>0</v>
      </c>
      <c r="H154" s="5">
        <v>-0.153</v>
      </c>
      <c r="I154" s="5">
        <v>4.2000000000000003E-2</v>
      </c>
      <c r="J154" s="17" t="s">
        <v>59</v>
      </c>
      <c r="K154" s="20" t="s">
        <v>60</v>
      </c>
      <c r="L154" s="4">
        <v>401744</v>
      </c>
      <c r="M154" s="9" t="s">
        <v>389</v>
      </c>
      <c r="N154" s="33" t="s">
        <v>825</v>
      </c>
      <c r="O154" s="7" t="s">
        <v>356</v>
      </c>
      <c r="P154">
        <v>1990</v>
      </c>
      <c r="Q154">
        <v>2006</v>
      </c>
      <c r="R154" t="s">
        <v>247</v>
      </c>
      <c r="S154">
        <v>1</v>
      </c>
      <c r="T154">
        <v>0</v>
      </c>
      <c r="U154">
        <v>1</v>
      </c>
      <c r="V154" s="16" t="s">
        <v>60</v>
      </c>
      <c r="W154">
        <v>0</v>
      </c>
      <c r="Z154">
        <f t="shared" si="3"/>
        <v>0</v>
      </c>
      <c r="AA154">
        <v>1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</v>
      </c>
      <c r="AH154">
        <v>0</v>
      </c>
      <c r="AI154">
        <v>15</v>
      </c>
      <c r="AJ154">
        <v>2</v>
      </c>
      <c r="AK154" t="b">
        <v>1</v>
      </c>
    </row>
    <row r="155" spans="1:37" ht="30" x14ac:dyDescent="0.25">
      <c r="A155" s="17" t="s">
        <v>57</v>
      </c>
      <c r="B155" s="17" t="s">
        <v>58</v>
      </c>
      <c r="C155">
        <v>2009</v>
      </c>
      <c r="D155" s="3" t="s">
        <v>25</v>
      </c>
      <c r="E155" s="3" t="s">
        <v>610</v>
      </c>
      <c r="F155" s="29">
        <v>0</v>
      </c>
      <c r="G155" s="24">
        <v>0</v>
      </c>
      <c r="H155" s="5">
        <v>-0.105</v>
      </c>
      <c r="I155" s="5">
        <v>9.0348837209302299E-2</v>
      </c>
      <c r="J155" s="17" t="s">
        <v>61</v>
      </c>
      <c r="K155" s="20" t="s">
        <v>60</v>
      </c>
      <c r="L155" s="4">
        <v>401744</v>
      </c>
      <c r="M155" s="9" t="s">
        <v>389</v>
      </c>
      <c r="N155" s="33" t="s">
        <v>825</v>
      </c>
      <c r="O155" s="7" t="s">
        <v>356</v>
      </c>
      <c r="P155">
        <v>1990</v>
      </c>
      <c r="Q155">
        <v>2006</v>
      </c>
      <c r="R155" t="s">
        <v>247</v>
      </c>
      <c r="S155">
        <v>1</v>
      </c>
      <c r="T155">
        <v>0</v>
      </c>
      <c r="U155">
        <v>1</v>
      </c>
      <c r="V155" s="16" t="s">
        <v>60</v>
      </c>
      <c r="W155">
        <v>0</v>
      </c>
      <c r="Z155">
        <f t="shared" si="3"/>
        <v>0</v>
      </c>
      <c r="AA155">
        <v>1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1</v>
      </c>
      <c r="AH155">
        <v>0</v>
      </c>
      <c r="AI155">
        <v>15</v>
      </c>
      <c r="AJ155">
        <v>2</v>
      </c>
      <c r="AK155" t="b">
        <v>1</v>
      </c>
    </row>
    <row r="156" spans="1:37" ht="30" x14ac:dyDescent="0.25">
      <c r="A156" s="17" t="s">
        <v>57</v>
      </c>
      <c r="B156" s="17" t="s">
        <v>58</v>
      </c>
      <c r="C156">
        <v>2009</v>
      </c>
      <c r="D156" s="3" t="s">
        <v>25</v>
      </c>
      <c r="E156" s="3" t="s">
        <v>610</v>
      </c>
      <c r="F156" s="29">
        <v>0</v>
      </c>
      <c r="G156" s="24">
        <v>0</v>
      </c>
      <c r="H156" s="5">
        <v>-6.5000000000000002E-2</v>
      </c>
      <c r="I156" s="5">
        <v>6.0185185185185203E-2</v>
      </c>
      <c r="J156" s="17" t="s">
        <v>62</v>
      </c>
      <c r="K156" s="20" t="s">
        <v>60</v>
      </c>
      <c r="L156" s="4">
        <v>401744</v>
      </c>
      <c r="M156" s="9" t="s">
        <v>389</v>
      </c>
      <c r="N156" s="33" t="s">
        <v>825</v>
      </c>
      <c r="O156" s="7" t="s">
        <v>356</v>
      </c>
      <c r="P156">
        <v>1990</v>
      </c>
      <c r="Q156">
        <v>2006</v>
      </c>
      <c r="R156" t="s">
        <v>247</v>
      </c>
      <c r="S156">
        <v>1</v>
      </c>
      <c r="T156">
        <v>0</v>
      </c>
      <c r="U156">
        <v>1</v>
      </c>
      <c r="V156" s="16" t="s">
        <v>60</v>
      </c>
      <c r="W156">
        <v>0</v>
      </c>
      <c r="Z156">
        <f t="shared" si="3"/>
        <v>0</v>
      </c>
      <c r="AA156">
        <v>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1</v>
      </c>
      <c r="AH156">
        <v>0</v>
      </c>
      <c r="AI156">
        <v>15</v>
      </c>
      <c r="AJ156">
        <v>2</v>
      </c>
      <c r="AK156" t="b">
        <v>1</v>
      </c>
    </row>
    <row r="157" spans="1:37" ht="30" x14ac:dyDescent="0.25">
      <c r="A157" s="17" t="s">
        <v>57</v>
      </c>
      <c r="B157" s="17" t="s">
        <v>58</v>
      </c>
      <c r="C157">
        <v>2009</v>
      </c>
      <c r="D157" s="3" t="s">
        <v>25</v>
      </c>
      <c r="E157" s="3" t="s">
        <v>610</v>
      </c>
      <c r="F157" s="29">
        <v>0</v>
      </c>
      <c r="G157" s="24">
        <v>0</v>
      </c>
      <c r="H157" s="5">
        <v>-2.4E-2</v>
      </c>
      <c r="I157" s="5">
        <v>7.4999999999999997E-2</v>
      </c>
      <c r="J157" s="17" t="s">
        <v>63</v>
      </c>
      <c r="K157" s="20" t="s">
        <v>60</v>
      </c>
      <c r="L157" s="4">
        <v>401744</v>
      </c>
      <c r="M157" s="9" t="s">
        <v>389</v>
      </c>
      <c r="N157" s="33" t="s">
        <v>825</v>
      </c>
      <c r="O157" s="7" t="s">
        <v>356</v>
      </c>
      <c r="P157">
        <v>1990</v>
      </c>
      <c r="Q157">
        <v>2006</v>
      </c>
      <c r="R157" t="s">
        <v>247</v>
      </c>
      <c r="S157">
        <v>1</v>
      </c>
      <c r="T157">
        <v>0</v>
      </c>
      <c r="U157">
        <v>1</v>
      </c>
      <c r="V157" s="16" t="s">
        <v>60</v>
      </c>
      <c r="W157">
        <v>0</v>
      </c>
      <c r="Z157">
        <f t="shared" si="3"/>
        <v>0</v>
      </c>
      <c r="AA157">
        <v>1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1</v>
      </c>
      <c r="AH157">
        <v>0</v>
      </c>
      <c r="AI157">
        <v>15</v>
      </c>
      <c r="AJ157">
        <v>2</v>
      </c>
      <c r="AK157" t="b">
        <v>1</v>
      </c>
    </row>
    <row r="158" spans="1:37" ht="30" x14ac:dyDescent="0.25">
      <c r="A158" s="17" t="s">
        <v>57</v>
      </c>
      <c r="B158" s="17" t="s">
        <v>58</v>
      </c>
      <c r="C158">
        <v>2009</v>
      </c>
      <c r="D158" s="3" t="s">
        <v>25</v>
      </c>
      <c r="E158" s="3" t="s">
        <v>610</v>
      </c>
      <c r="F158" s="29">
        <v>0</v>
      </c>
      <c r="G158" s="24">
        <v>0</v>
      </c>
      <c r="H158" s="5">
        <v>-0.159</v>
      </c>
      <c r="I158" s="5">
        <v>8.5000000000000006E-2</v>
      </c>
      <c r="J158" s="17" t="s">
        <v>64</v>
      </c>
      <c r="K158" s="20" t="s">
        <v>60</v>
      </c>
      <c r="L158" s="4">
        <v>2848829</v>
      </c>
      <c r="M158" s="9" t="s">
        <v>389</v>
      </c>
      <c r="N158" s="33" t="s">
        <v>825</v>
      </c>
      <c r="O158" s="7" t="s">
        <v>390</v>
      </c>
      <c r="P158">
        <v>1990</v>
      </c>
      <c r="Q158">
        <v>2006</v>
      </c>
      <c r="R158" t="s">
        <v>247</v>
      </c>
      <c r="S158">
        <v>1</v>
      </c>
      <c r="T158">
        <v>0</v>
      </c>
      <c r="U158">
        <v>1</v>
      </c>
      <c r="V158" s="16" t="s">
        <v>60</v>
      </c>
      <c r="W158">
        <v>0</v>
      </c>
      <c r="Z158">
        <f t="shared" si="3"/>
        <v>0</v>
      </c>
      <c r="AA158">
        <v>1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1</v>
      </c>
      <c r="AH158">
        <v>0</v>
      </c>
      <c r="AI158">
        <v>15</v>
      </c>
      <c r="AJ158">
        <v>2</v>
      </c>
      <c r="AK158" t="b">
        <v>1</v>
      </c>
    </row>
    <row r="159" spans="1:37" ht="30" x14ac:dyDescent="0.25">
      <c r="A159" s="17" t="s">
        <v>57</v>
      </c>
      <c r="B159" s="17" t="s">
        <v>58</v>
      </c>
      <c r="C159">
        <v>2009</v>
      </c>
      <c r="D159" s="3" t="s">
        <v>25</v>
      </c>
      <c r="E159" s="3" t="s">
        <v>610</v>
      </c>
      <c r="F159" s="29">
        <v>0</v>
      </c>
      <c r="G159" s="24">
        <v>0</v>
      </c>
      <c r="H159" s="5">
        <v>5.0000000000000001E-3</v>
      </c>
      <c r="I159" s="5">
        <v>7.2499999999999995E-2</v>
      </c>
      <c r="J159" s="17" t="s">
        <v>65</v>
      </c>
      <c r="K159" s="20" t="s">
        <v>60</v>
      </c>
      <c r="L159" s="4">
        <v>2848829</v>
      </c>
      <c r="M159" s="9" t="s">
        <v>389</v>
      </c>
      <c r="N159" s="33" t="s">
        <v>825</v>
      </c>
      <c r="O159" s="7" t="s">
        <v>390</v>
      </c>
      <c r="P159">
        <v>1990</v>
      </c>
      <c r="Q159">
        <v>2006</v>
      </c>
      <c r="R159" t="s">
        <v>247</v>
      </c>
      <c r="S159">
        <v>1</v>
      </c>
      <c r="T159">
        <v>0</v>
      </c>
      <c r="U159">
        <v>1</v>
      </c>
      <c r="V159" s="16" t="s">
        <v>60</v>
      </c>
      <c r="W159">
        <v>0</v>
      </c>
      <c r="Z159">
        <f t="shared" si="3"/>
        <v>0</v>
      </c>
      <c r="AA159">
        <v>1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1</v>
      </c>
      <c r="AH159">
        <v>0</v>
      </c>
      <c r="AI159">
        <v>15</v>
      </c>
      <c r="AJ159">
        <v>2</v>
      </c>
      <c r="AK159" t="b">
        <v>1</v>
      </c>
    </row>
    <row r="160" spans="1:37" ht="30" x14ac:dyDescent="0.25">
      <c r="A160" s="17" t="s">
        <v>57</v>
      </c>
      <c r="B160" s="17" t="s">
        <v>58</v>
      </c>
      <c r="C160">
        <v>2009</v>
      </c>
      <c r="D160" s="3" t="s">
        <v>25</v>
      </c>
      <c r="E160" s="3" t="s">
        <v>610</v>
      </c>
      <c r="F160" s="22">
        <v>1</v>
      </c>
      <c r="G160" s="24">
        <v>0</v>
      </c>
      <c r="H160" s="5">
        <v>0.129</v>
      </c>
      <c r="I160" s="5">
        <v>7.1999999999999995E-2</v>
      </c>
      <c r="J160" s="17" t="s">
        <v>66</v>
      </c>
      <c r="K160" s="20" t="s">
        <v>60</v>
      </c>
      <c r="L160" s="4">
        <v>793585</v>
      </c>
      <c r="M160" s="9" t="s">
        <v>389</v>
      </c>
      <c r="N160" s="33" t="s">
        <v>825</v>
      </c>
      <c r="O160" s="7" t="s">
        <v>390</v>
      </c>
      <c r="P160">
        <v>1990</v>
      </c>
      <c r="Q160">
        <v>2006</v>
      </c>
      <c r="R160" t="s">
        <v>247</v>
      </c>
      <c r="S160">
        <v>1</v>
      </c>
      <c r="T160">
        <v>0</v>
      </c>
      <c r="U160">
        <v>1</v>
      </c>
      <c r="V160" s="16" t="s">
        <v>60</v>
      </c>
      <c r="W160">
        <v>0</v>
      </c>
      <c r="Z160">
        <f t="shared" si="3"/>
        <v>1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1</v>
      </c>
      <c r="AH160">
        <v>0</v>
      </c>
      <c r="AI160">
        <v>15</v>
      </c>
      <c r="AJ160">
        <v>2</v>
      </c>
      <c r="AK160" t="b">
        <v>1</v>
      </c>
    </row>
    <row r="161" spans="1:37" ht="30" x14ac:dyDescent="0.25">
      <c r="A161" s="17" t="s">
        <v>57</v>
      </c>
      <c r="B161" s="17" t="s">
        <v>58</v>
      </c>
      <c r="C161">
        <v>2009</v>
      </c>
      <c r="D161" s="3" t="s">
        <v>67</v>
      </c>
      <c r="E161" s="3" t="s">
        <v>610</v>
      </c>
      <c r="F161" s="29">
        <v>0</v>
      </c>
      <c r="G161" s="24">
        <v>0</v>
      </c>
      <c r="H161" s="5">
        <v>-9.6000000000000002E-2</v>
      </c>
      <c r="I161" s="5">
        <v>3.6999999999999998E-2</v>
      </c>
      <c r="J161" s="17" t="s">
        <v>68</v>
      </c>
      <c r="K161" s="20" t="s">
        <v>60</v>
      </c>
      <c r="L161" s="4">
        <v>167814</v>
      </c>
      <c r="M161" s="9" t="s">
        <v>389</v>
      </c>
      <c r="N161" s="33" t="s">
        <v>825</v>
      </c>
      <c r="O161" s="7" t="s">
        <v>356</v>
      </c>
      <c r="P161">
        <v>1990</v>
      </c>
      <c r="Q161">
        <v>2006</v>
      </c>
      <c r="R161" t="s">
        <v>247</v>
      </c>
      <c r="S161">
        <v>1</v>
      </c>
      <c r="T161">
        <v>0</v>
      </c>
      <c r="U161">
        <v>1</v>
      </c>
      <c r="V161" s="16" t="s">
        <v>60</v>
      </c>
      <c r="W161">
        <v>0</v>
      </c>
      <c r="Z161">
        <f t="shared" si="3"/>
        <v>1</v>
      </c>
      <c r="AA161">
        <v>0</v>
      </c>
      <c r="AB161">
        <v>1</v>
      </c>
      <c r="AC161">
        <v>0</v>
      </c>
      <c r="AD161">
        <v>0</v>
      </c>
      <c r="AE161">
        <v>0</v>
      </c>
      <c r="AF161">
        <v>0</v>
      </c>
      <c r="AG161">
        <v>1</v>
      </c>
      <c r="AH161">
        <v>0</v>
      </c>
      <c r="AI161">
        <v>15</v>
      </c>
      <c r="AJ161">
        <v>2</v>
      </c>
      <c r="AK161" t="b">
        <v>1</v>
      </c>
    </row>
    <row r="162" spans="1:37" ht="30" x14ac:dyDescent="0.25">
      <c r="A162" s="17" t="s">
        <v>57</v>
      </c>
      <c r="B162" s="17" t="s">
        <v>58</v>
      </c>
      <c r="C162">
        <v>2009</v>
      </c>
      <c r="D162" s="3" t="s">
        <v>67</v>
      </c>
      <c r="E162" s="3" t="s">
        <v>610</v>
      </c>
      <c r="F162" s="29">
        <v>0</v>
      </c>
      <c r="G162" s="24">
        <v>0</v>
      </c>
      <c r="H162" s="5">
        <v>-9.0999999999999998E-2</v>
      </c>
      <c r="I162" s="5">
        <v>5.0999999999999997E-2</v>
      </c>
      <c r="J162" s="17" t="s">
        <v>61</v>
      </c>
      <c r="K162" s="20" t="s">
        <v>60</v>
      </c>
      <c r="L162" s="4">
        <v>167814</v>
      </c>
      <c r="M162" s="9" t="s">
        <v>389</v>
      </c>
      <c r="N162" s="33" t="s">
        <v>825</v>
      </c>
      <c r="O162" s="7" t="s">
        <v>356</v>
      </c>
      <c r="P162">
        <v>1990</v>
      </c>
      <c r="Q162">
        <v>2006</v>
      </c>
      <c r="R162" t="s">
        <v>247</v>
      </c>
      <c r="S162">
        <v>1</v>
      </c>
      <c r="T162">
        <v>0</v>
      </c>
      <c r="U162">
        <v>1</v>
      </c>
      <c r="V162" s="16" t="s">
        <v>60</v>
      </c>
      <c r="W162">
        <v>0</v>
      </c>
      <c r="Z162">
        <f t="shared" si="3"/>
        <v>1</v>
      </c>
      <c r="AA162">
        <v>0</v>
      </c>
      <c r="AB162">
        <v>1</v>
      </c>
      <c r="AC162">
        <v>0</v>
      </c>
      <c r="AD162">
        <v>0</v>
      </c>
      <c r="AE162">
        <v>0</v>
      </c>
      <c r="AF162">
        <v>0</v>
      </c>
      <c r="AG162">
        <v>1</v>
      </c>
      <c r="AH162">
        <v>0</v>
      </c>
      <c r="AI162">
        <v>15</v>
      </c>
      <c r="AJ162">
        <v>2</v>
      </c>
      <c r="AK162" t="b">
        <v>1</v>
      </c>
    </row>
    <row r="163" spans="1:37" ht="30" x14ac:dyDescent="0.25">
      <c r="A163" s="17" t="s">
        <v>57</v>
      </c>
      <c r="B163" s="17" t="s">
        <v>58</v>
      </c>
      <c r="C163">
        <v>2009</v>
      </c>
      <c r="D163" s="3" t="s">
        <v>67</v>
      </c>
      <c r="E163" s="3" t="s">
        <v>610</v>
      </c>
      <c r="F163" s="29">
        <v>0</v>
      </c>
      <c r="G163" s="24">
        <v>0</v>
      </c>
      <c r="H163" s="5">
        <v>-3.7999999999999999E-2</v>
      </c>
      <c r="I163" s="5">
        <v>4.7E-2</v>
      </c>
      <c r="J163" s="17" t="s">
        <v>62</v>
      </c>
      <c r="K163" s="20" t="s">
        <v>60</v>
      </c>
      <c r="L163" s="4">
        <v>167814</v>
      </c>
      <c r="M163" s="9" t="s">
        <v>389</v>
      </c>
      <c r="N163" s="33" t="s">
        <v>825</v>
      </c>
      <c r="O163" s="7" t="s">
        <v>356</v>
      </c>
      <c r="P163">
        <v>1990</v>
      </c>
      <c r="Q163">
        <v>2006</v>
      </c>
      <c r="R163" t="s">
        <v>247</v>
      </c>
      <c r="S163">
        <v>1</v>
      </c>
      <c r="T163">
        <v>0</v>
      </c>
      <c r="U163">
        <v>1</v>
      </c>
      <c r="V163" s="16" t="s">
        <v>60</v>
      </c>
      <c r="W163">
        <v>0</v>
      </c>
      <c r="Z163">
        <f t="shared" si="3"/>
        <v>1</v>
      </c>
      <c r="AA163">
        <v>0</v>
      </c>
      <c r="AB163">
        <v>1</v>
      </c>
      <c r="AC163">
        <v>0</v>
      </c>
      <c r="AD163">
        <v>0</v>
      </c>
      <c r="AE163">
        <v>0</v>
      </c>
      <c r="AF163">
        <v>0</v>
      </c>
      <c r="AG163">
        <v>1</v>
      </c>
      <c r="AH163">
        <v>0</v>
      </c>
      <c r="AI163">
        <v>15</v>
      </c>
      <c r="AJ163">
        <v>2</v>
      </c>
      <c r="AK163" t="b">
        <v>1</v>
      </c>
    </row>
    <row r="164" spans="1:37" ht="30" x14ac:dyDescent="0.25">
      <c r="A164" s="17" t="s">
        <v>57</v>
      </c>
      <c r="B164" s="17" t="s">
        <v>58</v>
      </c>
      <c r="C164">
        <v>2009</v>
      </c>
      <c r="D164" s="3" t="s">
        <v>67</v>
      </c>
      <c r="E164" s="3" t="s">
        <v>610</v>
      </c>
      <c r="F164" s="29">
        <v>0</v>
      </c>
      <c r="G164" s="24">
        <v>0</v>
      </c>
      <c r="H164" s="5">
        <v>-8.6999999999999994E-2</v>
      </c>
      <c r="I164" s="5">
        <v>4.2000000000000003E-2</v>
      </c>
      <c r="J164" s="17" t="s">
        <v>69</v>
      </c>
      <c r="K164" s="20" t="s">
        <v>60</v>
      </c>
      <c r="L164" s="4">
        <v>167814</v>
      </c>
      <c r="M164" s="9" t="s">
        <v>389</v>
      </c>
      <c r="N164" s="33" t="s">
        <v>825</v>
      </c>
      <c r="O164" s="7" t="s">
        <v>356</v>
      </c>
      <c r="P164">
        <v>1990</v>
      </c>
      <c r="Q164">
        <v>2006</v>
      </c>
      <c r="R164" t="s">
        <v>247</v>
      </c>
      <c r="S164">
        <v>1</v>
      </c>
      <c r="T164">
        <v>0</v>
      </c>
      <c r="U164">
        <v>1</v>
      </c>
      <c r="V164" s="16" t="s">
        <v>60</v>
      </c>
      <c r="W164">
        <v>0</v>
      </c>
      <c r="Z164">
        <f t="shared" si="3"/>
        <v>1</v>
      </c>
      <c r="AA164">
        <v>0</v>
      </c>
      <c r="AB164">
        <v>1</v>
      </c>
      <c r="AC164">
        <v>0</v>
      </c>
      <c r="AD164">
        <v>0</v>
      </c>
      <c r="AE164">
        <v>0</v>
      </c>
      <c r="AF164">
        <v>0</v>
      </c>
      <c r="AG164">
        <v>1</v>
      </c>
      <c r="AH164">
        <v>0</v>
      </c>
      <c r="AI164">
        <v>15</v>
      </c>
      <c r="AJ164">
        <v>2</v>
      </c>
      <c r="AK164" t="b">
        <v>1</v>
      </c>
    </row>
    <row r="165" spans="1:37" ht="30" x14ac:dyDescent="0.25">
      <c r="A165" s="17" t="s">
        <v>57</v>
      </c>
      <c r="B165" s="17" t="s">
        <v>58</v>
      </c>
      <c r="C165">
        <v>2009</v>
      </c>
      <c r="D165" s="3" t="s">
        <v>67</v>
      </c>
      <c r="E165" s="3" t="s">
        <v>610</v>
      </c>
      <c r="F165" s="29">
        <v>0</v>
      </c>
      <c r="G165" s="24">
        <v>0</v>
      </c>
      <c r="H165" s="5">
        <v>-9.0999999999999998E-2</v>
      </c>
      <c r="I165" s="5">
        <v>2.1000000000000001E-2</v>
      </c>
      <c r="J165" s="17" t="s">
        <v>70</v>
      </c>
      <c r="K165" s="20" t="s">
        <v>60</v>
      </c>
      <c r="L165" s="4">
        <v>470685</v>
      </c>
      <c r="M165" s="9" t="s">
        <v>389</v>
      </c>
      <c r="N165" s="33" t="s">
        <v>825</v>
      </c>
      <c r="O165" s="7" t="s">
        <v>390</v>
      </c>
      <c r="P165">
        <v>1990</v>
      </c>
      <c r="Q165">
        <v>2006</v>
      </c>
      <c r="R165" t="s">
        <v>247</v>
      </c>
      <c r="S165">
        <v>1</v>
      </c>
      <c r="T165">
        <v>0</v>
      </c>
      <c r="U165">
        <v>1</v>
      </c>
      <c r="V165" s="16" t="s">
        <v>60</v>
      </c>
      <c r="W165">
        <v>0</v>
      </c>
      <c r="Z165">
        <f t="shared" si="3"/>
        <v>1</v>
      </c>
      <c r="AA165">
        <v>0</v>
      </c>
      <c r="AB165">
        <v>1</v>
      </c>
      <c r="AC165">
        <v>0</v>
      </c>
      <c r="AD165">
        <v>0</v>
      </c>
      <c r="AE165">
        <v>0</v>
      </c>
      <c r="AF165">
        <v>0</v>
      </c>
      <c r="AG165">
        <v>1</v>
      </c>
      <c r="AH165">
        <v>0</v>
      </c>
      <c r="AI165">
        <v>15</v>
      </c>
      <c r="AJ165">
        <v>2</v>
      </c>
      <c r="AK165" t="b">
        <v>1</v>
      </c>
    </row>
    <row r="166" spans="1:37" ht="30" x14ac:dyDescent="0.25">
      <c r="A166" s="17" t="s">
        <v>57</v>
      </c>
      <c r="B166" s="17" t="s">
        <v>58</v>
      </c>
      <c r="C166">
        <v>2009</v>
      </c>
      <c r="D166" s="3" t="s">
        <v>67</v>
      </c>
      <c r="E166" s="3" t="s">
        <v>610</v>
      </c>
      <c r="F166" s="29">
        <v>0</v>
      </c>
      <c r="G166" s="24">
        <v>0</v>
      </c>
      <c r="H166" s="5">
        <v>-6.0999999999999999E-2</v>
      </c>
      <c r="I166" s="5">
        <v>3.2000000000000001E-2</v>
      </c>
      <c r="J166" s="17" t="s">
        <v>65</v>
      </c>
      <c r="K166" s="20" t="s">
        <v>60</v>
      </c>
      <c r="L166" s="4">
        <v>470685</v>
      </c>
      <c r="M166" s="9" t="s">
        <v>389</v>
      </c>
      <c r="N166" s="33" t="s">
        <v>825</v>
      </c>
      <c r="O166" s="7" t="s">
        <v>390</v>
      </c>
      <c r="P166">
        <v>1990</v>
      </c>
      <c r="Q166">
        <v>2006</v>
      </c>
      <c r="R166" t="s">
        <v>247</v>
      </c>
      <c r="S166">
        <v>1</v>
      </c>
      <c r="T166">
        <v>0</v>
      </c>
      <c r="U166">
        <v>1</v>
      </c>
      <c r="V166" s="16" t="s">
        <v>60</v>
      </c>
      <c r="W166">
        <v>0</v>
      </c>
      <c r="Z166">
        <f t="shared" si="3"/>
        <v>1</v>
      </c>
      <c r="AA166">
        <v>0</v>
      </c>
      <c r="AB166">
        <v>1</v>
      </c>
      <c r="AC166">
        <v>0</v>
      </c>
      <c r="AD166">
        <v>0</v>
      </c>
      <c r="AE166">
        <v>0</v>
      </c>
      <c r="AF166">
        <v>0</v>
      </c>
      <c r="AG166">
        <v>1</v>
      </c>
      <c r="AH166">
        <v>0</v>
      </c>
      <c r="AI166">
        <v>15</v>
      </c>
      <c r="AJ166">
        <v>2</v>
      </c>
      <c r="AK166" t="b">
        <v>1</v>
      </c>
    </row>
    <row r="167" spans="1:37" ht="30" x14ac:dyDescent="0.25">
      <c r="A167" s="17" t="s">
        <v>57</v>
      </c>
      <c r="B167" s="17" t="s">
        <v>58</v>
      </c>
      <c r="C167">
        <v>2009</v>
      </c>
      <c r="D167" s="3" t="s">
        <v>67</v>
      </c>
      <c r="E167" s="3" t="s">
        <v>610</v>
      </c>
      <c r="F167" s="29">
        <v>0</v>
      </c>
      <c r="G167" s="24">
        <v>0</v>
      </c>
      <c r="H167" s="5">
        <v>-3.1E-2</v>
      </c>
      <c r="I167" s="5">
        <v>3.2000000000000001E-2</v>
      </c>
      <c r="J167" s="17" t="s">
        <v>71</v>
      </c>
      <c r="K167" s="20" t="s">
        <v>60</v>
      </c>
      <c r="L167" s="4">
        <v>470685</v>
      </c>
      <c r="M167" s="9" t="s">
        <v>389</v>
      </c>
      <c r="N167" s="33" t="s">
        <v>825</v>
      </c>
      <c r="O167" s="7" t="s">
        <v>390</v>
      </c>
      <c r="P167">
        <v>1990</v>
      </c>
      <c r="Q167">
        <v>2006</v>
      </c>
      <c r="R167" t="s">
        <v>247</v>
      </c>
      <c r="S167">
        <v>1</v>
      </c>
      <c r="T167">
        <v>0</v>
      </c>
      <c r="U167">
        <v>1</v>
      </c>
      <c r="V167" s="16" t="s">
        <v>60</v>
      </c>
      <c r="W167">
        <v>0</v>
      </c>
      <c r="Z167">
        <f t="shared" si="3"/>
        <v>1</v>
      </c>
      <c r="AA167">
        <v>0</v>
      </c>
      <c r="AB167">
        <v>1</v>
      </c>
      <c r="AC167">
        <v>0</v>
      </c>
      <c r="AD167">
        <v>0</v>
      </c>
      <c r="AE167">
        <v>0</v>
      </c>
      <c r="AF167">
        <v>0</v>
      </c>
      <c r="AG167">
        <v>1</v>
      </c>
      <c r="AH167">
        <v>0</v>
      </c>
      <c r="AI167">
        <v>15</v>
      </c>
      <c r="AJ167">
        <v>2</v>
      </c>
      <c r="AK167" t="b">
        <v>1</v>
      </c>
    </row>
    <row r="168" spans="1:37" ht="30" x14ac:dyDescent="0.25">
      <c r="A168" s="17" t="s">
        <v>157</v>
      </c>
      <c r="B168" s="17" t="s">
        <v>158</v>
      </c>
      <c r="C168">
        <v>2009</v>
      </c>
      <c r="D168" s="3" t="s">
        <v>159</v>
      </c>
      <c r="E168" s="3" t="s">
        <v>610</v>
      </c>
      <c r="F168" s="29">
        <v>0</v>
      </c>
      <c r="G168" s="24">
        <v>0</v>
      </c>
      <c r="H168" s="5">
        <v>-0.248</v>
      </c>
      <c r="I168" s="5">
        <v>0.04</v>
      </c>
      <c r="J168" s="17" t="s">
        <v>160</v>
      </c>
      <c r="K168" s="20" t="s">
        <v>60</v>
      </c>
      <c r="L168" s="4">
        <v>1536</v>
      </c>
      <c r="M168" s="10" t="s">
        <v>637</v>
      </c>
      <c r="N168" s="33" t="s">
        <v>827</v>
      </c>
      <c r="O168" s="7" t="s">
        <v>328</v>
      </c>
      <c r="P168">
        <v>1976</v>
      </c>
      <c r="Q168">
        <v>2007</v>
      </c>
      <c r="R168" t="s">
        <v>247</v>
      </c>
      <c r="S168">
        <v>1</v>
      </c>
      <c r="T168">
        <v>0</v>
      </c>
      <c r="U168">
        <v>1</v>
      </c>
      <c r="V168" s="16" t="s">
        <v>60</v>
      </c>
      <c r="W168">
        <v>0</v>
      </c>
      <c r="Z168">
        <v>0</v>
      </c>
      <c r="AA168">
        <v>1</v>
      </c>
      <c r="AB168">
        <v>1</v>
      </c>
      <c r="AC168">
        <v>0</v>
      </c>
      <c r="AD168">
        <v>0</v>
      </c>
      <c r="AE168">
        <v>1</v>
      </c>
      <c r="AF168">
        <v>0</v>
      </c>
      <c r="AG168">
        <v>1</v>
      </c>
      <c r="AH168">
        <v>0</v>
      </c>
      <c r="AI168">
        <v>16</v>
      </c>
      <c r="AJ168">
        <v>9</v>
      </c>
      <c r="AK168" t="b">
        <v>1</v>
      </c>
    </row>
    <row r="169" spans="1:37" ht="30" x14ac:dyDescent="0.25">
      <c r="A169" s="17" t="s">
        <v>157</v>
      </c>
      <c r="B169" s="17" t="s">
        <v>158</v>
      </c>
      <c r="C169">
        <v>2009</v>
      </c>
      <c r="D169" s="3" t="s">
        <v>159</v>
      </c>
      <c r="E169" s="3" t="s">
        <v>610</v>
      </c>
      <c r="F169" s="29">
        <v>0</v>
      </c>
      <c r="G169" s="24">
        <v>0</v>
      </c>
      <c r="H169" s="5">
        <v>-0.17499999999999999</v>
      </c>
      <c r="I169" s="5">
        <v>0.01</v>
      </c>
      <c r="J169" s="17" t="s">
        <v>161</v>
      </c>
      <c r="K169" s="20" t="s">
        <v>60</v>
      </c>
      <c r="L169" s="4">
        <v>1536</v>
      </c>
      <c r="M169" s="10" t="s">
        <v>637</v>
      </c>
      <c r="N169" s="33" t="s">
        <v>827</v>
      </c>
      <c r="O169" s="7" t="s">
        <v>328</v>
      </c>
      <c r="P169">
        <v>1976</v>
      </c>
      <c r="Q169">
        <v>2007</v>
      </c>
      <c r="R169" t="s">
        <v>247</v>
      </c>
      <c r="S169">
        <v>1</v>
      </c>
      <c r="T169">
        <v>0</v>
      </c>
      <c r="U169">
        <v>1</v>
      </c>
      <c r="V169" s="16" t="s">
        <v>60</v>
      </c>
      <c r="W169">
        <v>0</v>
      </c>
      <c r="Z169">
        <v>0</v>
      </c>
      <c r="AA169">
        <v>1</v>
      </c>
      <c r="AB169">
        <v>1</v>
      </c>
      <c r="AC169">
        <v>0</v>
      </c>
      <c r="AD169">
        <v>0</v>
      </c>
      <c r="AE169">
        <v>1</v>
      </c>
      <c r="AF169">
        <v>0</v>
      </c>
      <c r="AG169">
        <v>1</v>
      </c>
      <c r="AH169">
        <v>0</v>
      </c>
      <c r="AI169">
        <v>16</v>
      </c>
      <c r="AJ169">
        <v>9</v>
      </c>
      <c r="AK169" t="b">
        <v>1</v>
      </c>
    </row>
    <row r="170" spans="1:37" ht="30" x14ac:dyDescent="0.25">
      <c r="A170" s="17" t="s">
        <v>157</v>
      </c>
      <c r="B170" s="17" t="s">
        <v>158</v>
      </c>
      <c r="C170">
        <v>2009</v>
      </c>
      <c r="D170" s="3" t="s">
        <v>159</v>
      </c>
      <c r="E170" s="3" t="s">
        <v>610</v>
      </c>
      <c r="F170" s="29">
        <v>0</v>
      </c>
      <c r="G170" s="24">
        <v>0</v>
      </c>
      <c r="H170" s="5">
        <v>-0.16600000000000001</v>
      </c>
      <c r="I170" s="5">
        <v>1.7999999999999999E-2</v>
      </c>
      <c r="J170" s="17" t="s">
        <v>162</v>
      </c>
      <c r="K170" s="20" t="s">
        <v>60</v>
      </c>
      <c r="L170" s="4">
        <v>1536</v>
      </c>
      <c r="M170" s="10" t="s">
        <v>637</v>
      </c>
      <c r="N170" s="33" t="s">
        <v>827</v>
      </c>
      <c r="O170" s="7" t="s">
        <v>328</v>
      </c>
      <c r="P170">
        <v>1976</v>
      </c>
      <c r="Q170">
        <v>2007</v>
      </c>
      <c r="R170" t="s">
        <v>247</v>
      </c>
      <c r="S170">
        <v>1</v>
      </c>
      <c r="T170">
        <v>0</v>
      </c>
      <c r="U170">
        <v>1</v>
      </c>
      <c r="V170" s="16" t="s">
        <v>60</v>
      </c>
      <c r="W170">
        <v>0</v>
      </c>
      <c r="Z170">
        <v>0</v>
      </c>
      <c r="AA170">
        <v>1</v>
      </c>
      <c r="AB170">
        <v>1</v>
      </c>
      <c r="AC170">
        <v>0</v>
      </c>
      <c r="AD170">
        <v>0</v>
      </c>
      <c r="AE170">
        <v>1</v>
      </c>
      <c r="AF170">
        <v>0</v>
      </c>
      <c r="AG170">
        <v>1</v>
      </c>
      <c r="AH170">
        <v>0</v>
      </c>
      <c r="AI170">
        <v>16</v>
      </c>
      <c r="AJ170">
        <v>9</v>
      </c>
      <c r="AK170" t="b">
        <v>1</v>
      </c>
    </row>
    <row r="171" spans="1:37" ht="30" x14ac:dyDescent="0.25">
      <c r="A171" s="17" t="s">
        <v>157</v>
      </c>
      <c r="B171" s="17" t="s">
        <v>158</v>
      </c>
      <c r="C171">
        <v>2009</v>
      </c>
      <c r="D171" s="3" t="s">
        <v>159</v>
      </c>
      <c r="E171" s="3" t="s">
        <v>610</v>
      </c>
      <c r="F171" s="22">
        <v>1</v>
      </c>
      <c r="G171" s="24">
        <v>0</v>
      </c>
      <c r="H171" s="5">
        <v>-0.20300000000000001</v>
      </c>
      <c r="I171" s="5">
        <v>5.3999999999999999E-2</v>
      </c>
      <c r="J171" s="17" t="s">
        <v>163</v>
      </c>
      <c r="K171" s="20" t="s">
        <v>60</v>
      </c>
      <c r="L171" s="4">
        <v>1536</v>
      </c>
      <c r="M171" s="10" t="s">
        <v>637</v>
      </c>
      <c r="N171" s="33" t="s">
        <v>827</v>
      </c>
      <c r="O171" s="7" t="s">
        <v>328</v>
      </c>
      <c r="P171">
        <v>1976</v>
      </c>
      <c r="Q171">
        <v>2007</v>
      </c>
      <c r="R171" t="s">
        <v>247</v>
      </c>
      <c r="S171">
        <v>1</v>
      </c>
      <c r="T171">
        <v>0</v>
      </c>
      <c r="U171">
        <v>1</v>
      </c>
      <c r="V171" s="16" t="s">
        <v>60</v>
      </c>
      <c r="W171">
        <v>0</v>
      </c>
      <c r="Z171">
        <v>0</v>
      </c>
      <c r="AA171">
        <v>1</v>
      </c>
      <c r="AB171">
        <v>1</v>
      </c>
      <c r="AC171">
        <v>0</v>
      </c>
      <c r="AD171">
        <v>0</v>
      </c>
      <c r="AE171">
        <v>1</v>
      </c>
      <c r="AF171">
        <v>0</v>
      </c>
      <c r="AG171">
        <v>1</v>
      </c>
      <c r="AH171">
        <v>0</v>
      </c>
      <c r="AI171">
        <v>16</v>
      </c>
      <c r="AJ171">
        <v>9</v>
      </c>
      <c r="AK171" t="b">
        <v>1</v>
      </c>
    </row>
    <row r="172" spans="1:37" ht="30" x14ac:dyDescent="0.25">
      <c r="A172" s="17" t="s">
        <v>157</v>
      </c>
      <c r="B172" s="17" t="s">
        <v>158</v>
      </c>
      <c r="C172">
        <v>2009</v>
      </c>
      <c r="D172" s="3" t="s">
        <v>159</v>
      </c>
      <c r="E172" s="3" t="s">
        <v>610</v>
      </c>
      <c r="F172" s="29">
        <v>0</v>
      </c>
      <c r="G172" s="24">
        <v>0</v>
      </c>
      <c r="H172" s="5">
        <v>-0.13400000000000001</v>
      </c>
      <c r="I172" s="5">
        <v>4.9000000000000002E-2</v>
      </c>
      <c r="J172" s="17" t="s">
        <v>164</v>
      </c>
      <c r="K172" s="20" t="s">
        <v>60</v>
      </c>
      <c r="L172" s="4">
        <v>1536</v>
      </c>
      <c r="M172" s="10" t="s">
        <v>637</v>
      </c>
      <c r="N172" s="33" t="s">
        <v>827</v>
      </c>
      <c r="O172" s="7" t="s">
        <v>328</v>
      </c>
      <c r="P172">
        <v>1976</v>
      </c>
      <c r="Q172">
        <v>2007</v>
      </c>
      <c r="R172" t="s">
        <v>247</v>
      </c>
      <c r="S172">
        <v>1</v>
      </c>
      <c r="T172">
        <v>0</v>
      </c>
      <c r="U172">
        <v>1</v>
      </c>
      <c r="V172" s="16" t="s">
        <v>60</v>
      </c>
      <c r="W172">
        <v>0</v>
      </c>
      <c r="Z172">
        <v>0</v>
      </c>
      <c r="AA172">
        <v>1</v>
      </c>
      <c r="AB172">
        <v>1</v>
      </c>
      <c r="AC172">
        <v>0</v>
      </c>
      <c r="AD172">
        <v>0</v>
      </c>
      <c r="AE172">
        <v>1</v>
      </c>
      <c r="AF172">
        <v>0</v>
      </c>
      <c r="AG172">
        <v>1</v>
      </c>
      <c r="AH172">
        <v>0</v>
      </c>
      <c r="AI172">
        <v>16</v>
      </c>
      <c r="AJ172">
        <v>9</v>
      </c>
      <c r="AK172" t="b">
        <v>1</v>
      </c>
    </row>
    <row r="173" spans="1:37" ht="30" x14ac:dyDescent="0.25">
      <c r="A173" s="17" t="s">
        <v>157</v>
      </c>
      <c r="B173" s="17" t="s">
        <v>158</v>
      </c>
      <c r="C173">
        <v>2009</v>
      </c>
      <c r="D173" s="3" t="s">
        <v>159</v>
      </c>
      <c r="E173" s="3" t="s">
        <v>610</v>
      </c>
      <c r="F173" s="29">
        <v>0</v>
      </c>
      <c r="G173" s="24">
        <v>0</v>
      </c>
      <c r="H173" s="5">
        <v>-0.11</v>
      </c>
      <c r="I173" s="5">
        <v>5.7000000000000002E-2</v>
      </c>
      <c r="J173" s="17" t="s">
        <v>165</v>
      </c>
      <c r="K173" s="20" t="s">
        <v>60</v>
      </c>
      <c r="L173" s="4">
        <v>1536</v>
      </c>
      <c r="M173" s="10" t="s">
        <v>637</v>
      </c>
      <c r="N173" s="33" t="s">
        <v>827</v>
      </c>
      <c r="O173" s="7" t="s">
        <v>328</v>
      </c>
      <c r="P173">
        <v>1976</v>
      </c>
      <c r="Q173">
        <v>2007</v>
      </c>
      <c r="R173" t="s">
        <v>247</v>
      </c>
      <c r="S173">
        <v>1</v>
      </c>
      <c r="T173">
        <v>0</v>
      </c>
      <c r="U173">
        <v>1</v>
      </c>
      <c r="V173" s="16" t="s">
        <v>60</v>
      </c>
      <c r="W173">
        <v>0</v>
      </c>
      <c r="Z173">
        <v>0</v>
      </c>
      <c r="AA173">
        <v>1</v>
      </c>
      <c r="AB173">
        <v>1</v>
      </c>
      <c r="AC173">
        <v>0</v>
      </c>
      <c r="AD173">
        <v>0</v>
      </c>
      <c r="AE173">
        <v>1</v>
      </c>
      <c r="AF173">
        <v>0</v>
      </c>
      <c r="AG173">
        <v>1</v>
      </c>
      <c r="AH173">
        <v>0</v>
      </c>
      <c r="AI173">
        <v>16</v>
      </c>
      <c r="AJ173">
        <v>9</v>
      </c>
      <c r="AK173" t="b">
        <v>1</v>
      </c>
    </row>
    <row r="174" spans="1:37" ht="30" x14ac:dyDescent="0.25">
      <c r="A174" s="17" t="s">
        <v>157</v>
      </c>
      <c r="B174" s="17" t="s">
        <v>158</v>
      </c>
      <c r="C174">
        <v>2009</v>
      </c>
      <c r="D174" s="3" t="s">
        <v>159</v>
      </c>
      <c r="E174" s="3" t="s">
        <v>610</v>
      </c>
      <c r="F174" s="29">
        <v>0</v>
      </c>
      <c r="G174" s="24">
        <v>0</v>
      </c>
      <c r="H174" s="5">
        <v>-0.111</v>
      </c>
      <c r="I174" s="5">
        <v>7.0999999999999994E-2</v>
      </c>
      <c r="J174" s="17" t="s">
        <v>166</v>
      </c>
      <c r="K174" s="20" t="s">
        <v>60</v>
      </c>
      <c r="L174" s="4">
        <v>1536</v>
      </c>
      <c r="M174" s="10" t="s">
        <v>637</v>
      </c>
      <c r="N174" s="33" t="s">
        <v>827</v>
      </c>
      <c r="O174" s="7" t="s">
        <v>328</v>
      </c>
      <c r="P174">
        <v>1976</v>
      </c>
      <c r="Q174">
        <v>2007</v>
      </c>
      <c r="R174" t="s">
        <v>247</v>
      </c>
      <c r="S174">
        <v>1</v>
      </c>
      <c r="T174">
        <v>0</v>
      </c>
      <c r="U174">
        <v>1</v>
      </c>
      <c r="V174" s="16" t="s">
        <v>60</v>
      </c>
      <c r="W174">
        <v>0</v>
      </c>
      <c r="Z174">
        <v>0</v>
      </c>
      <c r="AA174">
        <v>1</v>
      </c>
      <c r="AB174">
        <v>1</v>
      </c>
      <c r="AC174">
        <v>0</v>
      </c>
      <c r="AD174">
        <v>0</v>
      </c>
      <c r="AE174">
        <v>1</v>
      </c>
      <c r="AF174">
        <v>0</v>
      </c>
      <c r="AG174">
        <v>1</v>
      </c>
      <c r="AH174">
        <v>0</v>
      </c>
      <c r="AI174">
        <v>16</v>
      </c>
      <c r="AJ174">
        <v>9</v>
      </c>
      <c r="AK174" t="b">
        <v>1</v>
      </c>
    </row>
    <row r="175" spans="1:37" ht="30" x14ac:dyDescent="0.25">
      <c r="A175" s="17" t="s">
        <v>157</v>
      </c>
      <c r="B175" s="17" t="s">
        <v>158</v>
      </c>
      <c r="C175">
        <v>2009</v>
      </c>
      <c r="D175" s="3" t="s">
        <v>159</v>
      </c>
      <c r="E175" s="3" t="s">
        <v>610</v>
      </c>
      <c r="F175" s="29">
        <v>0</v>
      </c>
      <c r="G175" s="24">
        <v>0</v>
      </c>
      <c r="H175" s="5">
        <v>-0.06</v>
      </c>
      <c r="I175" s="5">
        <v>2.7E-2</v>
      </c>
      <c r="J175" s="17" t="s">
        <v>167</v>
      </c>
      <c r="K175" s="20" t="s">
        <v>60</v>
      </c>
      <c r="L175" s="4">
        <v>1536</v>
      </c>
      <c r="M175" s="10" t="s">
        <v>391</v>
      </c>
      <c r="N175" s="33" t="s">
        <v>827</v>
      </c>
      <c r="O175" s="7" t="s">
        <v>328</v>
      </c>
      <c r="P175">
        <v>1976</v>
      </c>
      <c r="Q175">
        <v>2007</v>
      </c>
      <c r="R175" t="s">
        <v>247</v>
      </c>
      <c r="S175">
        <v>1</v>
      </c>
      <c r="T175">
        <v>0</v>
      </c>
      <c r="U175">
        <v>1</v>
      </c>
      <c r="V175" s="16" t="s">
        <v>60</v>
      </c>
      <c r="W175">
        <v>0</v>
      </c>
      <c r="Z175">
        <v>0</v>
      </c>
      <c r="AA175">
        <v>1</v>
      </c>
      <c r="AB175">
        <v>1</v>
      </c>
      <c r="AC175">
        <v>0</v>
      </c>
      <c r="AD175">
        <v>0</v>
      </c>
      <c r="AE175">
        <v>1</v>
      </c>
      <c r="AF175">
        <v>0</v>
      </c>
      <c r="AG175">
        <v>1</v>
      </c>
      <c r="AH175">
        <v>0</v>
      </c>
      <c r="AI175">
        <v>16</v>
      </c>
      <c r="AJ175">
        <v>9</v>
      </c>
      <c r="AK175" t="b">
        <v>1</v>
      </c>
    </row>
    <row r="176" spans="1:37" ht="30" x14ac:dyDescent="0.25">
      <c r="A176" s="17" t="s">
        <v>157</v>
      </c>
      <c r="B176" s="17" t="s">
        <v>158</v>
      </c>
      <c r="C176">
        <v>2009</v>
      </c>
      <c r="D176" s="3" t="s">
        <v>159</v>
      </c>
      <c r="E176" s="3" t="s">
        <v>610</v>
      </c>
      <c r="F176" s="29">
        <v>0</v>
      </c>
      <c r="G176" s="24">
        <v>0</v>
      </c>
      <c r="H176" s="5">
        <v>-1E-3</v>
      </c>
      <c r="I176" s="5">
        <v>1.2E-2</v>
      </c>
      <c r="J176" s="17" t="s">
        <v>168</v>
      </c>
      <c r="K176" s="20" t="s">
        <v>60</v>
      </c>
      <c r="L176" s="4">
        <v>1536</v>
      </c>
      <c r="M176" s="10" t="s">
        <v>637</v>
      </c>
      <c r="N176" s="33" t="s">
        <v>827</v>
      </c>
      <c r="O176" s="7" t="s">
        <v>328</v>
      </c>
      <c r="P176">
        <v>1976</v>
      </c>
      <c r="Q176">
        <v>2007</v>
      </c>
      <c r="R176" t="s">
        <v>247</v>
      </c>
      <c r="S176">
        <v>1</v>
      </c>
      <c r="T176">
        <v>0</v>
      </c>
      <c r="U176">
        <v>1</v>
      </c>
      <c r="V176" s="16" t="s">
        <v>60</v>
      </c>
      <c r="W176">
        <v>0</v>
      </c>
      <c r="Z176">
        <v>0</v>
      </c>
      <c r="AA176">
        <v>1</v>
      </c>
      <c r="AB176">
        <v>1</v>
      </c>
      <c r="AC176">
        <v>0</v>
      </c>
      <c r="AD176">
        <v>0</v>
      </c>
      <c r="AE176">
        <v>1</v>
      </c>
      <c r="AF176">
        <v>0</v>
      </c>
      <c r="AG176">
        <v>1</v>
      </c>
      <c r="AH176">
        <v>0</v>
      </c>
      <c r="AI176">
        <v>16</v>
      </c>
      <c r="AJ176">
        <v>9</v>
      </c>
      <c r="AK176" t="b">
        <v>1</v>
      </c>
    </row>
    <row r="177" spans="1:37" ht="30" x14ac:dyDescent="0.25">
      <c r="A177" s="17" t="s">
        <v>157</v>
      </c>
      <c r="B177" s="17" t="s">
        <v>158</v>
      </c>
      <c r="C177">
        <v>2009</v>
      </c>
      <c r="D177" s="3" t="s">
        <v>159</v>
      </c>
      <c r="E177" s="3" t="s">
        <v>610</v>
      </c>
      <c r="F177" s="29">
        <v>0</v>
      </c>
      <c r="G177" s="24">
        <v>0</v>
      </c>
      <c r="H177" s="5">
        <v>-0.23100000000000001</v>
      </c>
      <c r="I177" s="5">
        <v>0.127</v>
      </c>
      <c r="J177" s="17" t="s">
        <v>169</v>
      </c>
      <c r="K177" s="20" t="s">
        <v>60</v>
      </c>
      <c r="L177" s="4">
        <v>1536</v>
      </c>
      <c r="M177" s="10" t="s">
        <v>637</v>
      </c>
      <c r="N177" s="33" t="s">
        <v>827</v>
      </c>
      <c r="O177" s="7" t="s">
        <v>328</v>
      </c>
      <c r="P177">
        <v>1976</v>
      </c>
      <c r="Q177">
        <v>2007</v>
      </c>
      <c r="R177" t="s">
        <v>247</v>
      </c>
      <c r="S177">
        <v>1</v>
      </c>
      <c r="T177">
        <v>0</v>
      </c>
      <c r="U177">
        <v>1</v>
      </c>
      <c r="V177" s="16" t="s">
        <v>60</v>
      </c>
      <c r="W177">
        <v>0</v>
      </c>
      <c r="Z177">
        <v>0</v>
      </c>
      <c r="AA177">
        <v>1</v>
      </c>
      <c r="AB177">
        <v>1</v>
      </c>
      <c r="AC177">
        <v>0</v>
      </c>
      <c r="AD177">
        <v>0</v>
      </c>
      <c r="AE177">
        <v>1</v>
      </c>
      <c r="AF177">
        <v>0</v>
      </c>
      <c r="AG177">
        <v>1</v>
      </c>
      <c r="AH177">
        <v>0</v>
      </c>
      <c r="AI177">
        <v>16</v>
      </c>
      <c r="AJ177">
        <v>9</v>
      </c>
      <c r="AK177" t="b">
        <v>1</v>
      </c>
    </row>
    <row r="178" spans="1:37" ht="30" x14ac:dyDescent="0.25">
      <c r="A178" s="17" t="s">
        <v>157</v>
      </c>
      <c r="B178" s="17" t="s">
        <v>158</v>
      </c>
      <c r="C178">
        <v>2009</v>
      </c>
      <c r="D178" s="3" t="s">
        <v>159</v>
      </c>
      <c r="E178" s="3" t="s">
        <v>610</v>
      </c>
      <c r="F178" s="29">
        <v>0</v>
      </c>
      <c r="G178" s="24">
        <v>0</v>
      </c>
      <c r="H178" s="5">
        <v>-0.2</v>
      </c>
      <c r="I178" s="5">
        <v>0.13</v>
      </c>
      <c r="J178" s="17" t="s">
        <v>170</v>
      </c>
      <c r="K178" s="20" t="s">
        <v>60</v>
      </c>
      <c r="L178" s="4">
        <v>1536</v>
      </c>
      <c r="M178" s="10" t="s">
        <v>637</v>
      </c>
      <c r="N178" s="33" t="s">
        <v>827</v>
      </c>
      <c r="O178" s="7" t="s">
        <v>328</v>
      </c>
      <c r="P178">
        <v>1976</v>
      </c>
      <c r="Q178">
        <v>2007</v>
      </c>
      <c r="R178" t="s">
        <v>247</v>
      </c>
      <c r="S178">
        <v>1</v>
      </c>
      <c r="T178">
        <v>0</v>
      </c>
      <c r="U178">
        <v>1</v>
      </c>
      <c r="V178" s="16" t="s">
        <v>60</v>
      </c>
      <c r="W178">
        <v>0</v>
      </c>
      <c r="Z178">
        <v>0</v>
      </c>
      <c r="AA178">
        <v>1</v>
      </c>
      <c r="AB178">
        <v>1</v>
      </c>
      <c r="AC178">
        <v>0</v>
      </c>
      <c r="AD178">
        <v>0</v>
      </c>
      <c r="AE178">
        <v>1</v>
      </c>
      <c r="AF178">
        <v>0</v>
      </c>
      <c r="AG178">
        <v>1</v>
      </c>
      <c r="AH178">
        <v>0</v>
      </c>
      <c r="AI178">
        <v>16</v>
      </c>
      <c r="AJ178">
        <v>9</v>
      </c>
      <c r="AK178" t="b">
        <v>1</v>
      </c>
    </row>
    <row r="179" spans="1:37" ht="30" x14ac:dyDescent="0.25">
      <c r="A179" s="17" t="s">
        <v>157</v>
      </c>
      <c r="B179" s="17" t="s">
        <v>158</v>
      </c>
      <c r="C179">
        <v>2009</v>
      </c>
      <c r="D179" s="3" t="s">
        <v>159</v>
      </c>
      <c r="E179" s="3" t="s">
        <v>610</v>
      </c>
      <c r="F179" s="29">
        <v>0</v>
      </c>
      <c r="G179" s="24">
        <v>0</v>
      </c>
      <c r="H179" s="5">
        <v>-5.0000000000000001E-3</v>
      </c>
      <c r="I179" s="5">
        <v>0.252</v>
      </c>
      <c r="J179" s="17" t="s">
        <v>171</v>
      </c>
      <c r="K179" s="20" t="s">
        <v>60</v>
      </c>
      <c r="L179" s="4">
        <v>1536</v>
      </c>
      <c r="M179" s="10" t="s">
        <v>637</v>
      </c>
      <c r="N179" s="33" t="s">
        <v>827</v>
      </c>
      <c r="O179" s="7" t="s">
        <v>328</v>
      </c>
      <c r="P179">
        <v>1976</v>
      </c>
      <c r="Q179">
        <v>2007</v>
      </c>
      <c r="R179" t="s">
        <v>247</v>
      </c>
      <c r="S179">
        <v>1</v>
      </c>
      <c r="T179">
        <v>0</v>
      </c>
      <c r="U179">
        <v>1</v>
      </c>
      <c r="V179" s="16" t="s">
        <v>60</v>
      </c>
      <c r="W179">
        <v>0</v>
      </c>
      <c r="Z179">
        <v>0</v>
      </c>
      <c r="AA179">
        <v>1</v>
      </c>
      <c r="AB179">
        <v>1</v>
      </c>
      <c r="AC179">
        <v>0</v>
      </c>
      <c r="AD179">
        <v>0</v>
      </c>
      <c r="AE179">
        <v>1</v>
      </c>
      <c r="AF179">
        <v>0</v>
      </c>
      <c r="AG179">
        <v>1</v>
      </c>
      <c r="AH179">
        <v>0</v>
      </c>
      <c r="AI179">
        <v>16</v>
      </c>
      <c r="AJ179">
        <v>9</v>
      </c>
      <c r="AK179" t="b">
        <v>1</v>
      </c>
    </row>
    <row r="180" spans="1:37" ht="30" x14ac:dyDescent="0.25">
      <c r="A180" s="17" t="s">
        <v>157</v>
      </c>
      <c r="B180" s="17" t="s">
        <v>158</v>
      </c>
      <c r="C180">
        <v>2009</v>
      </c>
      <c r="D180" s="3" t="s">
        <v>159</v>
      </c>
      <c r="E180" s="3" t="s">
        <v>610</v>
      </c>
      <c r="F180" s="29">
        <v>0</v>
      </c>
      <c r="G180" s="24">
        <v>0</v>
      </c>
      <c r="H180" s="5">
        <v>-0.20200000000000001</v>
      </c>
      <c r="I180" s="5">
        <v>0.114</v>
      </c>
      <c r="J180" s="17" t="s">
        <v>172</v>
      </c>
      <c r="K180" s="20" t="s">
        <v>60</v>
      </c>
      <c r="L180" s="4">
        <v>1536</v>
      </c>
      <c r="M180" s="10" t="s">
        <v>637</v>
      </c>
      <c r="N180" s="33" t="s">
        <v>827</v>
      </c>
      <c r="O180" s="7" t="s">
        <v>328</v>
      </c>
      <c r="P180">
        <v>1976</v>
      </c>
      <c r="Q180">
        <v>2007</v>
      </c>
      <c r="R180" t="s">
        <v>247</v>
      </c>
      <c r="S180">
        <v>1</v>
      </c>
      <c r="T180">
        <v>0</v>
      </c>
      <c r="U180">
        <v>1</v>
      </c>
      <c r="V180" s="16" t="s">
        <v>60</v>
      </c>
      <c r="W180">
        <v>0</v>
      </c>
      <c r="Z180">
        <v>0</v>
      </c>
      <c r="AA180">
        <v>1</v>
      </c>
      <c r="AB180">
        <v>1</v>
      </c>
      <c r="AC180">
        <v>0</v>
      </c>
      <c r="AD180">
        <v>0</v>
      </c>
      <c r="AE180">
        <v>1</v>
      </c>
      <c r="AF180">
        <v>0</v>
      </c>
      <c r="AG180">
        <v>1</v>
      </c>
      <c r="AH180">
        <v>0</v>
      </c>
      <c r="AI180">
        <v>16</v>
      </c>
      <c r="AJ180">
        <v>9</v>
      </c>
      <c r="AK180" t="b">
        <v>1</v>
      </c>
    </row>
    <row r="181" spans="1:37" ht="30" x14ac:dyDescent="0.25">
      <c r="A181" s="18" t="s">
        <v>448</v>
      </c>
      <c r="B181" s="18" t="s">
        <v>449</v>
      </c>
      <c r="C181">
        <v>2009</v>
      </c>
      <c r="D181" s="3" t="s">
        <v>159</v>
      </c>
      <c r="E181" s="3" t="s">
        <v>610</v>
      </c>
      <c r="F181" s="29">
        <v>0</v>
      </c>
      <c r="G181" s="24">
        <v>0</v>
      </c>
      <c r="H181" s="5">
        <v>-0.25600000000000001</v>
      </c>
      <c r="I181" s="5">
        <v>4.8872727272727276E-2</v>
      </c>
      <c r="J181" s="18" t="s">
        <v>324</v>
      </c>
      <c r="K181" s="20" t="s">
        <v>446</v>
      </c>
      <c r="L181" s="4">
        <v>11628</v>
      </c>
      <c r="M181" s="7" t="s">
        <v>252</v>
      </c>
      <c r="N181" s="33" t="s">
        <v>825</v>
      </c>
      <c r="O181" s="7" t="s">
        <v>347</v>
      </c>
      <c r="P181">
        <v>1979</v>
      </c>
      <c r="Q181">
        <v>1997</v>
      </c>
      <c r="R181" t="s">
        <v>247</v>
      </c>
      <c r="S181">
        <v>1</v>
      </c>
      <c r="T181">
        <v>0</v>
      </c>
      <c r="U181">
        <v>1</v>
      </c>
      <c r="V181" s="16" t="s">
        <v>60</v>
      </c>
      <c r="W181">
        <v>0</v>
      </c>
      <c r="Z181">
        <v>0</v>
      </c>
      <c r="AA181">
        <v>1</v>
      </c>
      <c r="AB181">
        <v>1</v>
      </c>
      <c r="AC181">
        <v>0</v>
      </c>
      <c r="AD181">
        <v>0</v>
      </c>
      <c r="AE181">
        <v>0</v>
      </c>
      <c r="AF181">
        <v>0</v>
      </c>
      <c r="AG181">
        <v>1</v>
      </c>
      <c r="AH181">
        <v>1</v>
      </c>
      <c r="AI181">
        <v>18</v>
      </c>
      <c r="AJ181">
        <v>15</v>
      </c>
      <c r="AK181" t="b">
        <v>1</v>
      </c>
    </row>
    <row r="182" spans="1:37" ht="30" x14ac:dyDescent="0.25">
      <c r="A182" s="18" t="s">
        <v>448</v>
      </c>
      <c r="B182" s="18" t="s">
        <v>449</v>
      </c>
      <c r="C182">
        <v>2009</v>
      </c>
      <c r="D182" s="3" t="s">
        <v>159</v>
      </c>
      <c r="E182" s="3" t="s">
        <v>610</v>
      </c>
      <c r="F182" s="29">
        <v>0</v>
      </c>
      <c r="G182" s="24">
        <v>0</v>
      </c>
      <c r="H182" s="5">
        <v>-0.251</v>
      </c>
      <c r="I182" s="5">
        <v>4.880555555555556E-2</v>
      </c>
      <c r="J182" s="18" t="s">
        <v>450</v>
      </c>
      <c r="K182" s="20" t="s">
        <v>446</v>
      </c>
      <c r="L182" s="4">
        <v>11628</v>
      </c>
      <c r="M182" s="7" t="s">
        <v>252</v>
      </c>
      <c r="N182" s="7" t="s">
        <v>825</v>
      </c>
      <c r="O182" s="7" t="s">
        <v>347</v>
      </c>
      <c r="P182">
        <v>1979</v>
      </c>
      <c r="Q182">
        <v>1997</v>
      </c>
      <c r="R182" t="s">
        <v>247</v>
      </c>
      <c r="S182">
        <v>1</v>
      </c>
      <c r="T182">
        <v>0</v>
      </c>
      <c r="U182">
        <v>1</v>
      </c>
      <c r="V182" s="16" t="s">
        <v>60</v>
      </c>
      <c r="W182">
        <v>0</v>
      </c>
      <c r="Z182">
        <v>0</v>
      </c>
      <c r="AA182">
        <v>1</v>
      </c>
      <c r="AB182">
        <v>1</v>
      </c>
      <c r="AC182">
        <v>0</v>
      </c>
      <c r="AD182">
        <v>0</v>
      </c>
      <c r="AE182">
        <v>0</v>
      </c>
      <c r="AF182">
        <v>0</v>
      </c>
      <c r="AG182">
        <v>1</v>
      </c>
      <c r="AH182">
        <v>1</v>
      </c>
      <c r="AI182">
        <v>18</v>
      </c>
      <c r="AJ182">
        <v>15</v>
      </c>
      <c r="AK182" t="b">
        <v>1</v>
      </c>
    </row>
    <row r="183" spans="1:37" ht="30" x14ac:dyDescent="0.25">
      <c r="A183" s="18" t="s">
        <v>448</v>
      </c>
      <c r="B183" s="18" t="s">
        <v>449</v>
      </c>
      <c r="C183">
        <v>2009</v>
      </c>
      <c r="D183" s="3" t="s">
        <v>159</v>
      </c>
      <c r="E183" s="3" t="s">
        <v>610</v>
      </c>
      <c r="F183" s="29">
        <v>0</v>
      </c>
      <c r="G183" s="24">
        <v>0</v>
      </c>
      <c r="H183" s="5">
        <v>-3.6999999999999998E-2</v>
      </c>
      <c r="I183" s="5">
        <v>9.2499999999999999E-2</v>
      </c>
      <c r="J183" s="18" t="s">
        <v>451</v>
      </c>
      <c r="K183" s="20" t="s">
        <v>446</v>
      </c>
      <c r="L183" s="4">
        <v>11628</v>
      </c>
      <c r="M183" s="7" t="s">
        <v>252</v>
      </c>
      <c r="N183" s="7" t="s">
        <v>825</v>
      </c>
      <c r="O183" s="7" t="s">
        <v>347</v>
      </c>
      <c r="P183">
        <v>1979</v>
      </c>
      <c r="Q183">
        <v>1997</v>
      </c>
      <c r="R183" t="s">
        <v>247</v>
      </c>
      <c r="S183">
        <v>1</v>
      </c>
      <c r="T183">
        <v>0</v>
      </c>
      <c r="U183">
        <v>1</v>
      </c>
      <c r="V183" s="16" t="s">
        <v>60</v>
      </c>
      <c r="W183">
        <v>0</v>
      </c>
      <c r="Z183">
        <v>0</v>
      </c>
      <c r="AA183">
        <v>1</v>
      </c>
      <c r="AB183">
        <v>1</v>
      </c>
      <c r="AC183">
        <v>0</v>
      </c>
      <c r="AD183">
        <v>0</v>
      </c>
      <c r="AE183">
        <v>0</v>
      </c>
      <c r="AF183">
        <v>0</v>
      </c>
      <c r="AG183">
        <v>1</v>
      </c>
      <c r="AH183">
        <v>1</v>
      </c>
      <c r="AI183">
        <v>18</v>
      </c>
      <c r="AJ183">
        <v>15</v>
      </c>
      <c r="AK183" t="b">
        <v>1</v>
      </c>
    </row>
    <row r="184" spans="1:37" ht="30" x14ac:dyDescent="0.25">
      <c r="A184" s="18" t="s">
        <v>448</v>
      </c>
      <c r="B184" s="18" t="s">
        <v>449</v>
      </c>
      <c r="C184">
        <v>2009</v>
      </c>
      <c r="D184" s="3" t="s">
        <v>159</v>
      </c>
      <c r="E184" s="3" t="s">
        <v>610</v>
      </c>
      <c r="F184" s="29">
        <v>0</v>
      </c>
      <c r="G184" s="24">
        <v>0</v>
      </c>
      <c r="H184" s="5">
        <v>-0.222</v>
      </c>
      <c r="I184" s="5">
        <v>5.4319148936170208E-2</v>
      </c>
      <c r="J184" s="18" t="s">
        <v>452</v>
      </c>
      <c r="K184" s="20" t="s">
        <v>446</v>
      </c>
      <c r="L184" s="4">
        <v>15861</v>
      </c>
      <c r="M184" s="7" t="s">
        <v>252</v>
      </c>
      <c r="N184" s="7" t="s">
        <v>825</v>
      </c>
      <c r="O184" s="7" t="s">
        <v>347</v>
      </c>
      <c r="P184">
        <v>1979</v>
      </c>
      <c r="Q184">
        <v>2004</v>
      </c>
      <c r="R184" t="s">
        <v>247</v>
      </c>
      <c r="S184">
        <v>1</v>
      </c>
      <c r="T184">
        <v>0</v>
      </c>
      <c r="U184">
        <v>1</v>
      </c>
      <c r="V184" s="16" t="s">
        <v>60</v>
      </c>
      <c r="W184">
        <v>0</v>
      </c>
      <c r="Z184">
        <v>0</v>
      </c>
      <c r="AA184">
        <v>1</v>
      </c>
      <c r="AB184">
        <v>1</v>
      </c>
      <c r="AC184">
        <v>0</v>
      </c>
      <c r="AD184">
        <v>0</v>
      </c>
      <c r="AE184">
        <v>0</v>
      </c>
      <c r="AF184">
        <v>0</v>
      </c>
      <c r="AG184">
        <v>1</v>
      </c>
      <c r="AH184">
        <v>1</v>
      </c>
      <c r="AI184">
        <v>18</v>
      </c>
      <c r="AJ184">
        <v>15</v>
      </c>
      <c r="AK184" t="b">
        <v>1</v>
      </c>
    </row>
    <row r="185" spans="1:37" ht="30" x14ac:dyDescent="0.25">
      <c r="A185" s="18" t="s">
        <v>448</v>
      </c>
      <c r="B185" s="18" t="s">
        <v>449</v>
      </c>
      <c r="C185">
        <v>2009</v>
      </c>
      <c r="D185" s="3" t="s">
        <v>159</v>
      </c>
      <c r="E185" s="3" t="s">
        <v>610</v>
      </c>
      <c r="F185" s="29">
        <v>0</v>
      </c>
      <c r="G185" s="24">
        <v>0</v>
      </c>
      <c r="H185" s="5">
        <v>-0.217</v>
      </c>
      <c r="I185" s="5">
        <v>5.6608695652173913E-2</v>
      </c>
      <c r="J185" s="18" t="s">
        <v>453</v>
      </c>
      <c r="K185" s="20" t="s">
        <v>446</v>
      </c>
      <c r="L185" s="4">
        <v>15861</v>
      </c>
      <c r="M185" s="7" t="s">
        <v>252</v>
      </c>
      <c r="N185" s="7" t="s">
        <v>825</v>
      </c>
      <c r="O185" s="7" t="s">
        <v>347</v>
      </c>
      <c r="P185">
        <v>1979</v>
      </c>
      <c r="Q185">
        <v>2004</v>
      </c>
      <c r="R185" t="s">
        <v>247</v>
      </c>
      <c r="S185">
        <v>1</v>
      </c>
      <c r="T185">
        <v>0</v>
      </c>
      <c r="U185">
        <v>1</v>
      </c>
      <c r="V185" s="16" t="s">
        <v>60</v>
      </c>
      <c r="W185">
        <v>0</v>
      </c>
      <c r="Z185">
        <v>0</v>
      </c>
      <c r="AA185">
        <v>1</v>
      </c>
      <c r="AB185">
        <v>1</v>
      </c>
      <c r="AC185">
        <v>0</v>
      </c>
      <c r="AD185">
        <v>0</v>
      </c>
      <c r="AE185">
        <v>0</v>
      </c>
      <c r="AF185">
        <v>0</v>
      </c>
      <c r="AG185">
        <v>1</v>
      </c>
      <c r="AH185">
        <v>1</v>
      </c>
      <c r="AI185">
        <v>18</v>
      </c>
      <c r="AJ185">
        <v>15</v>
      </c>
      <c r="AK185" t="b">
        <v>1</v>
      </c>
    </row>
    <row r="186" spans="1:37" ht="30" x14ac:dyDescent="0.25">
      <c r="A186" s="18" t="s">
        <v>448</v>
      </c>
      <c r="B186" s="18" t="s">
        <v>449</v>
      </c>
      <c r="C186">
        <v>2009</v>
      </c>
      <c r="D186" s="3" t="s">
        <v>159</v>
      </c>
      <c r="E186" s="3" t="s">
        <v>610</v>
      </c>
      <c r="F186" s="29">
        <v>1</v>
      </c>
      <c r="G186" s="24">
        <v>0</v>
      </c>
      <c r="H186" s="5">
        <v>-0.29799999999999999</v>
      </c>
      <c r="I186" s="5">
        <v>5.2031746031746026E-2</v>
      </c>
      <c r="J186" s="18" t="s">
        <v>454</v>
      </c>
      <c r="K186" s="20" t="s">
        <v>446</v>
      </c>
      <c r="L186" s="4">
        <v>15861</v>
      </c>
      <c r="M186" s="7" t="s">
        <v>252</v>
      </c>
      <c r="N186" s="7" t="s">
        <v>825</v>
      </c>
      <c r="O186" s="7" t="s">
        <v>347</v>
      </c>
      <c r="P186">
        <v>1979</v>
      </c>
      <c r="Q186">
        <v>2004</v>
      </c>
      <c r="R186" t="s">
        <v>247</v>
      </c>
      <c r="S186">
        <v>1</v>
      </c>
      <c r="T186">
        <v>0</v>
      </c>
      <c r="U186">
        <v>1</v>
      </c>
      <c r="V186" s="16" t="s">
        <v>60</v>
      </c>
      <c r="W186">
        <v>0</v>
      </c>
      <c r="Z186">
        <v>0</v>
      </c>
      <c r="AA186">
        <v>1</v>
      </c>
      <c r="AB186">
        <v>1</v>
      </c>
      <c r="AC186">
        <v>0</v>
      </c>
      <c r="AD186">
        <v>0</v>
      </c>
      <c r="AE186">
        <v>0</v>
      </c>
      <c r="AF186">
        <v>0</v>
      </c>
      <c r="AG186">
        <v>1</v>
      </c>
      <c r="AH186">
        <v>1</v>
      </c>
      <c r="AI186">
        <v>18</v>
      </c>
      <c r="AJ186">
        <v>15</v>
      </c>
      <c r="AK186" t="b">
        <v>1</v>
      </c>
    </row>
    <row r="187" spans="1:37" x14ac:dyDescent="0.25">
      <c r="A187" s="17" t="s">
        <v>227</v>
      </c>
      <c r="B187" s="17" t="s">
        <v>228</v>
      </c>
      <c r="C187">
        <v>2009</v>
      </c>
      <c r="D187" s="3" t="s">
        <v>218</v>
      </c>
      <c r="E187" s="3" t="s">
        <v>610</v>
      </c>
      <c r="F187" s="29">
        <v>0</v>
      </c>
      <c r="G187" s="24">
        <v>0</v>
      </c>
      <c r="H187" s="5">
        <v>-7.0000000000000007E-2</v>
      </c>
      <c r="I187" s="5">
        <v>4.25569782338239E-2</v>
      </c>
      <c r="J187" s="17" t="s">
        <v>229</v>
      </c>
      <c r="K187" s="20" t="s">
        <v>224</v>
      </c>
      <c r="L187" s="4">
        <v>15249</v>
      </c>
      <c r="M187" s="7" t="s">
        <v>252</v>
      </c>
      <c r="N187" s="7" t="s">
        <v>825</v>
      </c>
      <c r="O187" s="7" t="s">
        <v>347</v>
      </c>
      <c r="P187">
        <v>1979</v>
      </c>
      <c r="Q187">
        <v>2004</v>
      </c>
      <c r="R187" t="s">
        <v>247</v>
      </c>
      <c r="S187">
        <v>0</v>
      </c>
      <c r="T187">
        <v>1</v>
      </c>
      <c r="U187">
        <v>0</v>
      </c>
      <c r="W187">
        <v>0</v>
      </c>
      <c r="Y187">
        <v>1</v>
      </c>
      <c r="Z187">
        <v>0</v>
      </c>
      <c r="AA187">
        <v>1</v>
      </c>
      <c r="AB187">
        <v>0</v>
      </c>
      <c r="AC187">
        <v>1</v>
      </c>
      <c r="AD187">
        <v>0</v>
      </c>
      <c r="AE187">
        <v>0</v>
      </c>
      <c r="AF187">
        <v>0</v>
      </c>
      <c r="AG187">
        <v>1</v>
      </c>
      <c r="AH187">
        <v>1</v>
      </c>
      <c r="AI187">
        <v>19</v>
      </c>
      <c r="AJ187">
        <v>15</v>
      </c>
      <c r="AK187" t="b">
        <v>1</v>
      </c>
    </row>
    <row r="188" spans="1:37" x14ac:dyDescent="0.25">
      <c r="A188" s="17" t="s">
        <v>227</v>
      </c>
      <c r="B188" s="17" t="s">
        <v>228</v>
      </c>
      <c r="C188">
        <v>2009</v>
      </c>
      <c r="D188" s="3" t="s">
        <v>219</v>
      </c>
      <c r="E188" s="3" t="s">
        <v>610</v>
      </c>
      <c r="F188" s="29">
        <v>0</v>
      </c>
      <c r="G188" s="24">
        <v>0</v>
      </c>
      <c r="H188" s="5">
        <v>0.02</v>
      </c>
      <c r="I188" s="5">
        <v>1.21591366382354E-2</v>
      </c>
      <c r="J188" s="17" t="s">
        <v>229</v>
      </c>
      <c r="K188" s="20" t="s">
        <v>224</v>
      </c>
      <c r="L188" s="4">
        <v>15861</v>
      </c>
      <c r="M188" s="7" t="s">
        <v>252</v>
      </c>
      <c r="N188" s="7" t="s">
        <v>825</v>
      </c>
      <c r="O188" s="7" t="s">
        <v>347</v>
      </c>
      <c r="P188">
        <v>1979</v>
      </c>
      <c r="Q188">
        <v>2004</v>
      </c>
      <c r="R188" t="s">
        <v>247</v>
      </c>
      <c r="S188">
        <v>0</v>
      </c>
      <c r="T188">
        <v>1</v>
      </c>
      <c r="U188">
        <v>0</v>
      </c>
      <c r="W188">
        <v>0</v>
      </c>
      <c r="Y188">
        <v>1</v>
      </c>
      <c r="Z188">
        <v>0</v>
      </c>
      <c r="AA188">
        <v>1</v>
      </c>
      <c r="AB188">
        <v>0</v>
      </c>
      <c r="AC188">
        <v>1</v>
      </c>
      <c r="AD188">
        <v>0</v>
      </c>
      <c r="AE188">
        <v>0</v>
      </c>
      <c r="AF188">
        <v>0</v>
      </c>
      <c r="AG188">
        <v>1</v>
      </c>
      <c r="AH188">
        <v>1</v>
      </c>
      <c r="AI188">
        <v>19</v>
      </c>
      <c r="AJ188">
        <v>15</v>
      </c>
      <c r="AK188" t="b">
        <v>1</v>
      </c>
    </row>
    <row r="189" spans="1:37" ht="30" x14ac:dyDescent="0.25">
      <c r="A189" s="17" t="s">
        <v>227</v>
      </c>
      <c r="B189" s="17" t="s">
        <v>228</v>
      </c>
      <c r="C189">
        <v>2009</v>
      </c>
      <c r="D189" s="3" t="s">
        <v>159</v>
      </c>
      <c r="E189" s="3" t="s">
        <v>610</v>
      </c>
      <c r="F189" s="29">
        <v>0</v>
      </c>
      <c r="G189" s="24">
        <v>0</v>
      </c>
      <c r="H189" s="5">
        <v>-0.33600000000000002</v>
      </c>
      <c r="I189" s="5">
        <v>0.1304434263315</v>
      </c>
      <c r="J189" s="17" t="s">
        <v>230</v>
      </c>
      <c r="K189" s="20" t="s">
        <v>231</v>
      </c>
      <c r="L189" s="4">
        <v>15249</v>
      </c>
      <c r="M189" s="7" t="s">
        <v>252</v>
      </c>
      <c r="N189" s="7" t="s">
        <v>825</v>
      </c>
      <c r="O189" s="7" t="s">
        <v>347</v>
      </c>
      <c r="P189">
        <v>1979</v>
      </c>
      <c r="Q189">
        <v>2004</v>
      </c>
      <c r="R189" t="s">
        <v>247</v>
      </c>
      <c r="S189">
        <v>1</v>
      </c>
      <c r="T189">
        <v>1</v>
      </c>
      <c r="U189">
        <v>1</v>
      </c>
      <c r="V189" s="16" t="s">
        <v>60</v>
      </c>
      <c r="W189">
        <v>0</v>
      </c>
      <c r="Y189">
        <v>1</v>
      </c>
      <c r="Z189">
        <v>0</v>
      </c>
      <c r="AA189">
        <v>1</v>
      </c>
      <c r="AB189">
        <v>1</v>
      </c>
      <c r="AC189">
        <v>0</v>
      </c>
      <c r="AD189">
        <v>0</v>
      </c>
      <c r="AE189">
        <v>0</v>
      </c>
      <c r="AF189">
        <v>0</v>
      </c>
      <c r="AG189">
        <v>1</v>
      </c>
      <c r="AH189">
        <v>1</v>
      </c>
      <c r="AI189">
        <v>19</v>
      </c>
      <c r="AJ189">
        <v>15</v>
      </c>
      <c r="AK189" t="b">
        <v>1</v>
      </c>
    </row>
    <row r="190" spans="1:37" ht="30" x14ac:dyDescent="0.25">
      <c r="A190" s="17" t="s">
        <v>227</v>
      </c>
      <c r="B190" s="17" t="s">
        <v>228</v>
      </c>
      <c r="C190">
        <v>2009</v>
      </c>
      <c r="D190" s="3" t="s">
        <v>159</v>
      </c>
      <c r="E190" s="3" t="s">
        <v>610</v>
      </c>
      <c r="F190" s="29">
        <v>0</v>
      </c>
      <c r="G190" s="24">
        <v>0</v>
      </c>
      <c r="H190" s="5">
        <v>-0.27800000000000002</v>
      </c>
      <c r="I190" s="5">
        <v>0.10792640630999099</v>
      </c>
      <c r="J190" s="17" t="s">
        <v>230</v>
      </c>
      <c r="K190" s="20" t="s">
        <v>231</v>
      </c>
      <c r="L190" s="4">
        <v>15249</v>
      </c>
      <c r="M190" s="7" t="s">
        <v>252</v>
      </c>
      <c r="N190" s="7" t="s">
        <v>825</v>
      </c>
      <c r="O190" s="7" t="s">
        <v>347</v>
      </c>
      <c r="P190">
        <v>1979</v>
      </c>
      <c r="Q190">
        <v>2004</v>
      </c>
      <c r="R190" t="s">
        <v>247</v>
      </c>
      <c r="S190">
        <v>1</v>
      </c>
      <c r="T190">
        <v>1</v>
      </c>
      <c r="U190">
        <v>1</v>
      </c>
      <c r="V190" s="16" t="s">
        <v>60</v>
      </c>
      <c r="W190">
        <v>0</v>
      </c>
      <c r="Y190">
        <v>1</v>
      </c>
      <c r="Z190">
        <v>0</v>
      </c>
      <c r="AA190">
        <v>1</v>
      </c>
      <c r="AB190">
        <v>1</v>
      </c>
      <c r="AC190">
        <v>0</v>
      </c>
      <c r="AD190">
        <v>0</v>
      </c>
      <c r="AE190">
        <v>0</v>
      </c>
      <c r="AF190">
        <v>0</v>
      </c>
      <c r="AG190">
        <v>1</v>
      </c>
      <c r="AH190">
        <v>1</v>
      </c>
      <c r="AI190">
        <v>19</v>
      </c>
      <c r="AJ190">
        <v>15</v>
      </c>
      <c r="AK190" t="b">
        <v>1</v>
      </c>
    </row>
    <row r="191" spans="1:37" ht="30" x14ac:dyDescent="0.25">
      <c r="A191" s="17" t="s">
        <v>227</v>
      </c>
      <c r="B191" s="17" t="s">
        <v>228</v>
      </c>
      <c r="C191">
        <v>2009</v>
      </c>
      <c r="D191" s="3" t="s">
        <v>159</v>
      </c>
      <c r="E191" s="3" t="s">
        <v>610</v>
      </c>
      <c r="F191" s="29">
        <v>0</v>
      </c>
      <c r="G191" s="24">
        <v>0</v>
      </c>
      <c r="H191" s="5">
        <v>-0.378</v>
      </c>
      <c r="I191" s="5">
        <v>0.14674885462293799</v>
      </c>
      <c r="J191" s="17" t="s">
        <v>230</v>
      </c>
      <c r="K191" s="20" t="s">
        <v>231</v>
      </c>
      <c r="L191" s="4">
        <v>15249</v>
      </c>
      <c r="M191" s="7" t="s">
        <v>252</v>
      </c>
      <c r="N191" s="7" t="s">
        <v>825</v>
      </c>
      <c r="O191" s="7" t="s">
        <v>347</v>
      </c>
      <c r="P191">
        <v>1979</v>
      </c>
      <c r="Q191">
        <v>2004</v>
      </c>
      <c r="R191" t="s">
        <v>247</v>
      </c>
      <c r="S191">
        <v>1</v>
      </c>
      <c r="T191">
        <v>1</v>
      </c>
      <c r="U191">
        <v>1</v>
      </c>
      <c r="V191" s="16" t="s">
        <v>60</v>
      </c>
      <c r="W191">
        <v>0</v>
      </c>
      <c r="Y191">
        <v>1</v>
      </c>
      <c r="Z191">
        <v>0</v>
      </c>
      <c r="AA191">
        <v>1</v>
      </c>
      <c r="AB191">
        <v>1</v>
      </c>
      <c r="AC191">
        <v>0</v>
      </c>
      <c r="AD191">
        <v>0</v>
      </c>
      <c r="AE191">
        <v>0</v>
      </c>
      <c r="AF191">
        <v>0</v>
      </c>
      <c r="AG191">
        <v>1</v>
      </c>
      <c r="AH191">
        <v>1</v>
      </c>
      <c r="AI191">
        <v>19</v>
      </c>
      <c r="AJ191">
        <v>15</v>
      </c>
      <c r="AK191" t="b">
        <v>1</v>
      </c>
    </row>
    <row r="192" spans="1:37" ht="30" x14ac:dyDescent="0.25">
      <c r="A192" s="17" t="s">
        <v>227</v>
      </c>
      <c r="B192" s="17" t="s">
        <v>228</v>
      </c>
      <c r="C192">
        <v>2009</v>
      </c>
      <c r="D192" s="3" t="s">
        <v>159</v>
      </c>
      <c r="E192" s="3" t="s">
        <v>610</v>
      </c>
      <c r="F192" s="29">
        <v>0</v>
      </c>
      <c r="G192" s="24">
        <v>0</v>
      </c>
      <c r="H192" s="5">
        <v>-0.35699999999999998</v>
      </c>
      <c r="I192" s="5">
        <v>0.13859614047721899</v>
      </c>
      <c r="J192" s="17" t="s">
        <v>230</v>
      </c>
      <c r="K192" s="20" t="s">
        <v>231</v>
      </c>
      <c r="L192" s="4">
        <v>9019</v>
      </c>
      <c r="M192" s="7" t="s">
        <v>252</v>
      </c>
      <c r="N192" s="7" t="s">
        <v>825</v>
      </c>
      <c r="O192" s="7" t="s">
        <v>347</v>
      </c>
      <c r="P192">
        <v>1979</v>
      </c>
      <c r="Q192">
        <v>2004</v>
      </c>
      <c r="R192" t="s">
        <v>247</v>
      </c>
      <c r="S192">
        <v>1</v>
      </c>
      <c r="T192">
        <v>1</v>
      </c>
      <c r="U192">
        <v>1</v>
      </c>
      <c r="V192" s="16" t="s">
        <v>60</v>
      </c>
      <c r="W192">
        <v>0</v>
      </c>
      <c r="Y192">
        <v>1</v>
      </c>
      <c r="Z192">
        <v>0</v>
      </c>
      <c r="AA192">
        <v>1</v>
      </c>
      <c r="AB192">
        <v>1</v>
      </c>
      <c r="AC192">
        <v>0</v>
      </c>
      <c r="AD192">
        <v>0</v>
      </c>
      <c r="AE192">
        <v>0</v>
      </c>
      <c r="AF192">
        <v>0</v>
      </c>
      <c r="AG192">
        <v>1</v>
      </c>
      <c r="AH192">
        <v>1</v>
      </c>
      <c r="AI192">
        <v>19</v>
      </c>
      <c r="AJ192">
        <v>15</v>
      </c>
      <c r="AK192" t="b">
        <v>1</v>
      </c>
    </row>
    <row r="193" spans="1:37" ht="30" x14ac:dyDescent="0.25">
      <c r="A193" s="17" t="s">
        <v>227</v>
      </c>
      <c r="B193" s="17" t="s">
        <v>228</v>
      </c>
      <c r="C193">
        <v>2009</v>
      </c>
      <c r="D193" s="3" t="s">
        <v>159</v>
      </c>
      <c r="E193" s="3" t="s">
        <v>610</v>
      </c>
      <c r="F193" s="29">
        <v>0</v>
      </c>
      <c r="G193" s="24">
        <v>0</v>
      </c>
      <c r="H193" s="5">
        <v>-0.28699999999999998</v>
      </c>
      <c r="I193" s="5">
        <v>0.111420426658156</v>
      </c>
      <c r="J193" s="17" t="s">
        <v>230</v>
      </c>
      <c r="K193" s="20" t="s">
        <v>231</v>
      </c>
      <c r="L193" s="4">
        <v>15249</v>
      </c>
      <c r="M193" s="7" t="s">
        <v>252</v>
      </c>
      <c r="N193" s="7" t="s">
        <v>825</v>
      </c>
      <c r="O193" s="7" t="s">
        <v>347</v>
      </c>
      <c r="P193">
        <v>1979</v>
      </c>
      <c r="Q193">
        <v>2004</v>
      </c>
      <c r="R193" t="s">
        <v>247</v>
      </c>
      <c r="S193">
        <v>1</v>
      </c>
      <c r="T193">
        <v>1</v>
      </c>
      <c r="U193">
        <v>1</v>
      </c>
      <c r="V193" s="16" t="s">
        <v>60</v>
      </c>
      <c r="W193">
        <v>0</v>
      </c>
      <c r="Y193">
        <v>1</v>
      </c>
      <c r="Z193">
        <v>0</v>
      </c>
      <c r="AA193">
        <v>1</v>
      </c>
      <c r="AB193">
        <v>1</v>
      </c>
      <c r="AC193">
        <v>0</v>
      </c>
      <c r="AD193">
        <v>0</v>
      </c>
      <c r="AE193">
        <v>0</v>
      </c>
      <c r="AF193">
        <v>0</v>
      </c>
      <c r="AG193">
        <v>1</v>
      </c>
      <c r="AH193">
        <v>1</v>
      </c>
      <c r="AI193">
        <v>19</v>
      </c>
      <c r="AJ193">
        <v>15</v>
      </c>
      <c r="AK193" t="b">
        <v>1</v>
      </c>
    </row>
    <row r="194" spans="1:37" ht="30" x14ac:dyDescent="0.25">
      <c r="A194" s="17" t="s">
        <v>227</v>
      </c>
      <c r="B194" s="17" t="s">
        <v>228</v>
      </c>
      <c r="C194">
        <v>2009</v>
      </c>
      <c r="D194" s="3" t="s">
        <v>159</v>
      </c>
      <c r="E194" s="3" t="s">
        <v>610</v>
      </c>
      <c r="F194" s="22">
        <v>1</v>
      </c>
      <c r="G194" s="24">
        <v>0</v>
      </c>
      <c r="H194" s="5">
        <v>-0.3261</v>
      </c>
      <c r="I194" s="5">
        <v>0.126600003948518</v>
      </c>
      <c r="J194" s="17" t="s">
        <v>232</v>
      </c>
      <c r="K194" s="20" t="s">
        <v>60</v>
      </c>
      <c r="L194" s="4">
        <v>15249</v>
      </c>
      <c r="M194" s="7" t="s">
        <v>252</v>
      </c>
      <c r="N194" s="7" t="s">
        <v>825</v>
      </c>
      <c r="O194" s="7" t="s">
        <v>347</v>
      </c>
      <c r="P194">
        <v>1979</v>
      </c>
      <c r="Q194">
        <v>2004</v>
      </c>
      <c r="R194" t="s">
        <v>247</v>
      </c>
      <c r="S194">
        <v>1</v>
      </c>
      <c r="T194">
        <v>0</v>
      </c>
      <c r="U194">
        <v>1</v>
      </c>
      <c r="V194" s="16" t="s">
        <v>60</v>
      </c>
      <c r="W194">
        <v>0</v>
      </c>
      <c r="Z194">
        <v>0</v>
      </c>
      <c r="AA194">
        <v>1</v>
      </c>
      <c r="AB194">
        <v>1</v>
      </c>
      <c r="AC194">
        <v>0</v>
      </c>
      <c r="AD194">
        <v>0</v>
      </c>
      <c r="AE194">
        <v>0</v>
      </c>
      <c r="AF194">
        <v>0</v>
      </c>
      <c r="AG194">
        <v>1</v>
      </c>
      <c r="AH194">
        <v>1</v>
      </c>
      <c r="AI194">
        <v>19</v>
      </c>
      <c r="AJ194">
        <v>15</v>
      </c>
      <c r="AK194" t="b">
        <v>1</v>
      </c>
    </row>
    <row r="195" spans="1:37" ht="30" x14ac:dyDescent="0.25">
      <c r="A195" s="17" t="s">
        <v>227</v>
      </c>
      <c r="B195" s="17" t="s">
        <v>228</v>
      </c>
      <c r="C195">
        <v>2009</v>
      </c>
      <c r="D195" s="3" t="s">
        <v>218</v>
      </c>
      <c r="E195" s="3" t="s">
        <v>610</v>
      </c>
      <c r="F195" s="29">
        <v>0</v>
      </c>
      <c r="G195" s="24">
        <v>0</v>
      </c>
      <c r="H195" s="5">
        <v>-0.38800000000000001</v>
      </c>
      <c r="I195" s="5">
        <v>0.150631099454232</v>
      </c>
      <c r="J195" s="17" t="s">
        <v>233</v>
      </c>
      <c r="K195" s="20" t="s">
        <v>231</v>
      </c>
      <c r="L195" s="4">
        <v>15861</v>
      </c>
      <c r="M195" s="7" t="s">
        <v>252</v>
      </c>
      <c r="N195" s="7" t="s">
        <v>825</v>
      </c>
      <c r="O195" s="7" t="s">
        <v>347</v>
      </c>
      <c r="P195">
        <v>1979</v>
      </c>
      <c r="Q195">
        <v>2004</v>
      </c>
      <c r="R195" t="s">
        <v>247</v>
      </c>
      <c r="S195">
        <v>1</v>
      </c>
      <c r="T195">
        <v>1</v>
      </c>
      <c r="U195">
        <v>1</v>
      </c>
      <c r="V195" s="16" t="s">
        <v>60</v>
      </c>
      <c r="W195">
        <v>0</v>
      </c>
      <c r="Y195">
        <v>1</v>
      </c>
      <c r="Z195">
        <v>0</v>
      </c>
      <c r="AA195">
        <v>1</v>
      </c>
      <c r="AB195">
        <v>0</v>
      </c>
      <c r="AC195">
        <v>1</v>
      </c>
      <c r="AD195">
        <v>0</v>
      </c>
      <c r="AE195">
        <v>0</v>
      </c>
      <c r="AF195">
        <v>0</v>
      </c>
      <c r="AG195">
        <v>1</v>
      </c>
      <c r="AH195">
        <v>1</v>
      </c>
      <c r="AI195">
        <v>19</v>
      </c>
      <c r="AJ195">
        <v>15</v>
      </c>
      <c r="AK195" t="b">
        <v>1</v>
      </c>
    </row>
    <row r="196" spans="1:37" ht="30" x14ac:dyDescent="0.25">
      <c r="A196" s="17" t="s">
        <v>227</v>
      </c>
      <c r="B196" s="17" t="s">
        <v>228</v>
      </c>
      <c r="C196">
        <v>2009</v>
      </c>
      <c r="D196" s="3" t="s">
        <v>218</v>
      </c>
      <c r="E196" s="3" t="s">
        <v>610</v>
      </c>
      <c r="F196" s="29">
        <v>0</v>
      </c>
      <c r="G196" s="24">
        <v>0</v>
      </c>
      <c r="H196" s="5">
        <v>-0.33200000000000002</v>
      </c>
      <c r="I196" s="5">
        <v>0.12889052839898199</v>
      </c>
      <c r="J196" s="17" t="s">
        <v>233</v>
      </c>
      <c r="K196" s="20" t="s">
        <v>231</v>
      </c>
      <c r="L196" s="4">
        <v>15861</v>
      </c>
      <c r="M196" s="7" t="s">
        <v>252</v>
      </c>
      <c r="N196" s="7" t="s">
        <v>825</v>
      </c>
      <c r="O196" s="7" t="s">
        <v>347</v>
      </c>
      <c r="P196">
        <v>1979</v>
      </c>
      <c r="Q196">
        <v>2004</v>
      </c>
      <c r="R196" t="s">
        <v>247</v>
      </c>
      <c r="S196">
        <v>1</v>
      </c>
      <c r="T196">
        <v>1</v>
      </c>
      <c r="U196">
        <v>1</v>
      </c>
      <c r="V196" s="16" t="s">
        <v>60</v>
      </c>
      <c r="W196">
        <v>0</v>
      </c>
      <c r="Y196">
        <v>1</v>
      </c>
      <c r="Z196">
        <v>0</v>
      </c>
      <c r="AA196">
        <v>1</v>
      </c>
      <c r="AB196">
        <v>0</v>
      </c>
      <c r="AC196">
        <v>1</v>
      </c>
      <c r="AD196">
        <v>0</v>
      </c>
      <c r="AE196">
        <v>0</v>
      </c>
      <c r="AF196">
        <v>0</v>
      </c>
      <c r="AG196">
        <v>1</v>
      </c>
      <c r="AH196">
        <v>1</v>
      </c>
      <c r="AI196">
        <v>19</v>
      </c>
      <c r="AJ196">
        <v>15</v>
      </c>
      <c r="AK196" t="b">
        <v>1</v>
      </c>
    </row>
    <row r="197" spans="1:37" ht="30" x14ac:dyDescent="0.25">
      <c r="A197" s="17" t="s">
        <v>227</v>
      </c>
      <c r="B197" s="17" t="s">
        <v>228</v>
      </c>
      <c r="C197">
        <v>2009</v>
      </c>
      <c r="D197" s="3" t="s">
        <v>218</v>
      </c>
      <c r="E197" s="3" t="s">
        <v>610</v>
      </c>
      <c r="F197" s="29">
        <v>0</v>
      </c>
      <c r="G197" s="24">
        <v>0</v>
      </c>
      <c r="H197" s="5">
        <v>-0.41699999999999998</v>
      </c>
      <c r="I197" s="5">
        <v>0.16188960946498701</v>
      </c>
      <c r="J197" s="17" t="s">
        <v>233</v>
      </c>
      <c r="K197" s="20" t="s">
        <v>231</v>
      </c>
      <c r="L197" s="4">
        <v>15861</v>
      </c>
      <c r="M197" s="7" t="s">
        <v>252</v>
      </c>
      <c r="N197" s="7" t="s">
        <v>825</v>
      </c>
      <c r="O197" s="7" t="s">
        <v>347</v>
      </c>
      <c r="P197">
        <v>1979</v>
      </c>
      <c r="Q197">
        <v>2004</v>
      </c>
      <c r="R197" t="s">
        <v>247</v>
      </c>
      <c r="S197">
        <v>1</v>
      </c>
      <c r="T197">
        <v>1</v>
      </c>
      <c r="U197">
        <v>1</v>
      </c>
      <c r="V197" s="16" t="s">
        <v>60</v>
      </c>
      <c r="W197">
        <v>0</v>
      </c>
      <c r="Y197">
        <v>1</v>
      </c>
      <c r="Z197">
        <v>0</v>
      </c>
      <c r="AA197">
        <v>1</v>
      </c>
      <c r="AB197">
        <v>0</v>
      </c>
      <c r="AC197">
        <v>1</v>
      </c>
      <c r="AD197">
        <v>0</v>
      </c>
      <c r="AE197">
        <v>0</v>
      </c>
      <c r="AF197">
        <v>0</v>
      </c>
      <c r="AG197">
        <v>1</v>
      </c>
      <c r="AH197">
        <v>1</v>
      </c>
      <c r="AI197">
        <v>19</v>
      </c>
      <c r="AJ197">
        <v>15</v>
      </c>
      <c r="AK197" t="b">
        <v>1</v>
      </c>
    </row>
    <row r="198" spans="1:37" ht="30" x14ac:dyDescent="0.25">
      <c r="A198" s="17" t="s">
        <v>227</v>
      </c>
      <c r="B198" s="17" t="s">
        <v>228</v>
      </c>
      <c r="C198">
        <v>2009</v>
      </c>
      <c r="D198" s="3" t="s">
        <v>218</v>
      </c>
      <c r="E198" s="3" t="s">
        <v>610</v>
      </c>
      <c r="F198" s="29">
        <v>0</v>
      </c>
      <c r="G198" s="24">
        <v>0</v>
      </c>
      <c r="H198" s="5">
        <v>-0.36599999999999999</v>
      </c>
      <c r="I198" s="5">
        <v>0.142090160825384</v>
      </c>
      <c r="J198" s="17" t="s">
        <v>233</v>
      </c>
      <c r="K198" s="20" t="s">
        <v>231</v>
      </c>
      <c r="L198" s="4">
        <v>15861</v>
      </c>
      <c r="M198" s="7" t="s">
        <v>252</v>
      </c>
      <c r="N198" s="7" t="s">
        <v>825</v>
      </c>
      <c r="O198" s="7" t="s">
        <v>347</v>
      </c>
      <c r="P198">
        <v>1979</v>
      </c>
      <c r="Q198">
        <v>2004</v>
      </c>
      <c r="R198" t="s">
        <v>247</v>
      </c>
      <c r="S198">
        <v>1</v>
      </c>
      <c r="T198">
        <v>1</v>
      </c>
      <c r="U198">
        <v>1</v>
      </c>
      <c r="V198" s="16" t="s">
        <v>60</v>
      </c>
      <c r="W198">
        <v>0</v>
      </c>
      <c r="Y198">
        <v>1</v>
      </c>
      <c r="Z198">
        <v>0</v>
      </c>
      <c r="AA198">
        <v>1</v>
      </c>
      <c r="AB198">
        <v>0</v>
      </c>
      <c r="AC198">
        <v>1</v>
      </c>
      <c r="AD198">
        <v>0</v>
      </c>
      <c r="AE198">
        <v>0</v>
      </c>
      <c r="AF198">
        <v>0</v>
      </c>
      <c r="AG198">
        <v>1</v>
      </c>
      <c r="AH198">
        <v>1</v>
      </c>
      <c r="AI198">
        <v>19</v>
      </c>
      <c r="AJ198">
        <v>15</v>
      </c>
      <c r="AK198" t="b">
        <v>1</v>
      </c>
    </row>
    <row r="199" spans="1:37" ht="30" x14ac:dyDescent="0.25">
      <c r="A199" s="17" t="s">
        <v>227</v>
      </c>
      <c r="B199" s="17" t="s">
        <v>228</v>
      </c>
      <c r="C199">
        <v>2009</v>
      </c>
      <c r="D199" s="3" t="s">
        <v>219</v>
      </c>
      <c r="E199" s="3" t="s">
        <v>610</v>
      </c>
      <c r="F199" s="29">
        <v>0</v>
      </c>
      <c r="G199" s="24">
        <v>0</v>
      </c>
      <c r="H199" s="5">
        <v>-1.2E-2</v>
      </c>
      <c r="I199" s="5">
        <v>4.6586937975535703E-3</v>
      </c>
      <c r="J199" s="17" t="s">
        <v>234</v>
      </c>
      <c r="K199" s="20" t="s">
        <v>231</v>
      </c>
      <c r="L199" s="4">
        <v>15861</v>
      </c>
      <c r="M199" s="7" t="s">
        <v>252</v>
      </c>
      <c r="N199" s="7" t="s">
        <v>825</v>
      </c>
      <c r="O199" s="7" t="s">
        <v>347</v>
      </c>
      <c r="P199">
        <v>1979</v>
      </c>
      <c r="Q199">
        <v>2004</v>
      </c>
      <c r="R199" t="s">
        <v>247</v>
      </c>
      <c r="S199">
        <v>1</v>
      </c>
      <c r="T199">
        <v>1</v>
      </c>
      <c r="U199">
        <v>1</v>
      </c>
      <c r="V199" s="16" t="s">
        <v>60</v>
      </c>
      <c r="W199">
        <v>0</v>
      </c>
      <c r="Y199">
        <v>1</v>
      </c>
      <c r="Z199">
        <v>0</v>
      </c>
      <c r="AA199">
        <v>1</v>
      </c>
      <c r="AB199">
        <v>0</v>
      </c>
      <c r="AC199">
        <v>1</v>
      </c>
      <c r="AD199">
        <v>0</v>
      </c>
      <c r="AE199">
        <v>0</v>
      </c>
      <c r="AF199">
        <v>0</v>
      </c>
      <c r="AG199">
        <v>1</v>
      </c>
      <c r="AH199">
        <v>1</v>
      </c>
      <c r="AI199">
        <v>19</v>
      </c>
      <c r="AJ199">
        <v>15</v>
      </c>
      <c r="AK199" t="b">
        <v>1</v>
      </c>
    </row>
    <row r="200" spans="1:37" ht="30" x14ac:dyDescent="0.25">
      <c r="A200" s="17" t="s">
        <v>227</v>
      </c>
      <c r="B200" s="17" t="s">
        <v>228</v>
      </c>
      <c r="C200">
        <v>2009</v>
      </c>
      <c r="D200" s="3" t="s">
        <v>219</v>
      </c>
      <c r="E200" s="3" t="s">
        <v>610</v>
      </c>
      <c r="F200" s="29">
        <v>0</v>
      </c>
      <c r="G200" s="24">
        <v>0</v>
      </c>
      <c r="H200" s="5">
        <v>-1.4E-2</v>
      </c>
      <c r="I200" s="5">
        <v>5.4351427638124998E-3</v>
      </c>
      <c r="J200" s="17" t="s">
        <v>234</v>
      </c>
      <c r="K200" s="20" t="s">
        <v>231</v>
      </c>
      <c r="L200" s="4">
        <v>15861</v>
      </c>
      <c r="M200" s="7" t="s">
        <v>252</v>
      </c>
      <c r="N200" s="7" t="s">
        <v>825</v>
      </c>
      <c r="O200" s="7" t="s">
        <v>347</v>
      </c>
      <c r="P200">
        <v>1979</v>
      </c>
      <c r="Q200">
        <v>2004</v>
      </c>
      <c r="R200" t="s">
        <v>247</v>
      </c>
      <c r="S200">
        <v>1</v>
      </c>
      <c r="T200">
        <v>1</v>
      </c>
      <c r="U200">
        <v>1</v>
      </c>
      <c r="V200" s="16" t="s">
        <v>60</v>
      </c>
      <c r="W200">
        <v>0</v>
      </c>
      <c r="Y200">
        <v>1</v>
      </c>
      <c r="Z200">
        <v>0</v>
      </c>
      <c r="AA200">
        <v>1</v>
      </c>
      <c r="AB200">
        <v>0</v>
      </c>
      <c r="AC200">
        <v>1</v>
      </c>
      <c r="AD200">
        <v>0</v>
      </c>
      <c r="AE200">
        <v>0</v>
      </c>
      <c r="AF200">
        <v>0</v>
      </c>
      <c r="AG200">
        <v>1</v>
      </c>
      <c r="AH200">
        <v>1</v>
      </c>
      <c r="AI200">
        <v>19</v>
      </c>
      <c r="AJ200">
        <v>15</v>
      </c>
      <c r="AK200" t="b">
        <v>1</v>
      </c>
    </row>
    <row r="201" spans="1:37" ht="30" x14ac:dyDescent="0.25">
      <c r="A201" s="17" t="s">
        <v>227</v>
      </c>
      <c r="B201" s="17" t="s">
        <v>228</v>
      </c>
      <c r="C201">
        <v>2009</v>
      </c>
      <c r="D201" s="3" t="s">
        <v>219</v>
      </c>
      <c r="E201" s="3" t="s">
        <v>610</v>
      </c>
      <c r="F201" s="29">
        <v>0</v>
      </c>
      <c r="G201" s="24">
        <v>0</v>
      </c>
      <c r="H201" s="5">
        <v>0</v>
      </c>
      <c r="J201" s="17" t="s">
        <v>234</v>
      </c>
      <c r="K201" s="20" t="s">
        <v>231</v>
      </c>
      <c r="L201" s="4">
        <v>15249</v>
      </c>
      <c r="M201" s="7" t="s">
        <v>252</v>
      </c>
      <c r="N201" s="7" t="s">
        <v>825</v>
      </c>
      <c r="O201" s="7" t="s">
        <v>347</v>
      </c>
      <c r="P201">
        <v>1979</v>
      </c>
      <c r="Q201">
        <v>2004</v>
      </c>
      <c r="R201" t="s">
        <v>247</v>
      </c>
      <c r="S201">
        <v>1</v>
      </c>
      <c r="T201">
        <v>1</v>
      </c>
      <c r="U201">
        <v>1</v>
      </c>
      <c r="V201" s="16" t="s">
        <v>60</v>
      </c>
      <c r="W201">
        <v>0</v>
      </c>
      <c r="Y201">
        <v>1</v>
      </c>
      <c r="Z201">
        <v>0</v>
      </c>
      <c r="AA201">
        <v>1</v>
      </c>
      <c r="AB201">
        <v>0</v>
      </c>
      <c r="AC201">
        <v>1</v>
      </c>
      <c r="AD201">
        <v>0</v>
      </c>
      <c r="AE201">
        <v>0</v>
      </c>
      <c r="AF201">
        <v>0</v>
      </c>
      <c r="AG201">
        <v>1</v>
      </c>
      <c r="AH201">
        <v>1</v>
      </c>
      <c r="AI201">
        <v>19</v>
      </c>
      <c r="AJ201">
        <v>15</v>
      </c>
      <c r="AK201" t="b">
        <v>1</v>
      </c>
    </row>
    <row r="202" spans="1:37" ht="30" x14ac:dyDescent="0.25">
      <c r="A202" s="17" t="s">
        <v>227</v>
      </c>
      <c r="B202" s="17" t="s">
        <v>228</v>
      </c>
      <c r="C202">
        <v>2009</v>
      </c>
      <c r="D202" s="3" t="s">
        <v>219</v>
      </c>
      <c r="E202" s="3" t="s">
        <v>610</v>
      </c>
      <c r="F202" s="29">
        <v>0</v>
      </c>
      <c r="G202" s="24">
        <v>0</v>
      </c>
      <c r="H202" s="5">
        <v>-1.2E-2</v>
      </c>
      <c r="I202" s="5">
        <v>4.6586937975535703E-3</v>
      </c>
      <c r="J202" s="17" t="s">
        <v>235</v>
      </c>
      <c r="K202" s="20" t="s">
        <v>231</v>
      </c>
      <c r="L202" s="4">
        <v>15249</v>
      </c>
      <c r="M202" s="7" t="s">
        <v>252</v>
      </c>
      <c r="N202" s="7" t="s">
        <v>825</v>
      </c>
      <c r="O202" s="7" t="s">
        <v>347</v>
      </c>
      <c r="P202">
        <v>1979</v>
      </c>
      <c r="Q202">
        <v>2004</v>
      </c>
      <c r="R202" t="s">
        <v>247</v>
      </c>
      <c r="S202">
        <v>1</v>
      </c>
      <c r="T202">
        <v>0</v>
      </c>
      <c r="U202">
        <v>1</v>
      </c>
      <c r="V202" s="16" t="s">
        <v>60</v>
      </c>
      <c r="W202">
        <v>0</v>
      </c>
      <c r="Y202">
        <v>1</v>
      </c>
      <c r="Z202">
        <v>0</v>
      </c>
      <c r="AA202">
        <v>1</v>
      </c>
      <c r="AB202">
        <v>0</v>
      </c>
      <c r="AC202">
        <v>1</v>
      </c>
      <c r="AD202">
        <v>0</v>
      </c>
      <c r="AE202">
        <v>0</v>
      </c>
      <c r="AF202">
        <v>0</v>
      </c>
      <c r="AG202">
        <v>1</v>
      </c>
      <c r="AH202">
        <v>1</v>
      </c>
      <c r="AI202">
        <v>19</v>
      </c>
      <c r="AJ202">
        <v>15</v>
      </c>
      <c r="AK202" t="b">
        <v>1</v>
      </c>
    </row>
    <row r="203" spans="1:37" x14ac:dyDescent="0.25">
      <c r="A203" s="17" t="s">
        <v>135</v>
      </c>
      <c r="B203" s="17" t="s">
        <v>136</v>
      </c>
      <c r="C203">
        <v>2010</v>
      </c>
      <c r="D203" s="3" t="s">
        <v>25</v>
      </c>
      <c r="E203" s="3" t="s">
        <v>611</v>
      </c>
      <c r="F203" s="29">
        <v>0</v>
      </c>
      <c r="G203" s="24">
        <v>0</v>
      </c>
      <c r="H203" s="5">
        <v>0.33800000000000002</v>
      </c>
      <c r="I203" s="5">
        <v>0.117436068796545</v>
      </c>
      <c r="J203" s="17" t="s">
        <v>137</v>
      </c>
      <c r="K203" s="21" t="s">
        <v>138</v>
      </c>
      <c r="L203" s="4">
        <v>349</v>
      </c>
      <c r="M203" s="7" t="s">
        <v>365</v>
      </c>
      <c r="N203" s="7" t="s">
        <v>826</v>
      </c>
      <c r="O203" s="7" t="s">
        <v>347</v>
      </c>
      <c r="P203">
        <v>1972</v>
      </c>
      <c r="Q203">
        <v>2003</v>
      </c>
      <c r="R203" t="s">
        <v>247</v>
      </c>
      <c r="S203">
        <v>0</v>
      </c>
      <c r="T203">
        <v>1</v>
      </c>
      <c r="U203">
        <v>0</v>
      </c>
      <c r="W203">
        <v>0</v>
      </c>
      <c r="Z203">
        <v>0</v>
      </c>
      <c r="AA203">
        <v>1</v>
      </c>
      <c r="AB203">
        <v>1</v>
      </c>
      <c r="AC203">
        <v>0</v>
      </c>
      <c r="AD203">
        <v>0</v>
      </c>
      <c r="AE203">
        <v>0</v>
      </c>
      <c r="AF203">
        <v>0</v>
      </c>
      <c r="AG203">
        <v>1</v>
      </c>
      <c r="AH203">
        <v>1</v>
      </c>
      <c r="AI203">
        <v>20</v>
      </c>
      <c r="AJ203">
        <v>4</v>
      </c>
      <c r="AK203" t="b">
        <v>1</v>
      </c>
    </row>
    <row r="204" spans="1:37" x14ac:dyDescent="0.25">
      <c r="A204" s="17" t="s">
        <v>135</v>
      </c>
      <c r="B204" s="17" t="s">
        <v>136</v>
      </c>
      <c r="C204">
        <v>2010</v>
      </c>
      <c r="D204" s="3" t="s">
        <v>25</v>
      </c>
      <c r="E204" s="3" t="s">
        <v>611</v>
      </c>
      <c r="F204" s="29">
        <v>0</v>
      </c>
      <c r="G204" s="24">
        <v>0</v>
      </c>
      <c r="H204" s="5">
        <v>-1.9E-2</v>
      </c>
      <c r="I204" s="5">
        <v>0.236617673718023</v>
      </c>
      <c r="J204" s="17" t="s">
        <v>137</v>
      </c>
      <c r="K204" s="21" t="s">
        <v>139</v>
      </c>
      <c r="L204" s="4">
        <v>349</v>
      </c>
      <c r="M204" s="7" t="s">
        <v>365</v>
      </c>
      <c r="N204" s="7" t="s">
        <v>826</v>
      </c>
      <c r="O204" s="7" t="s">
        <v>347</v>
      </c>
      <c r="P204">
        <v>1972</v>
      </c>
      <c r="Q204">
        <v>2003</v>
      </c>
      <c r="R204" t="s">
        <v>247</v>
      </c>
      <c r="S204">
        <v>0</v>
      </c>
      <c r="T204">
        <v>1</v>
      </c>
      <c r="U204">
        <v>0</v>
      </c>
      <c r="W204">
        <v>0</v>
      </c>
      <c r="Z204">
        <v>0</v>
      </c>
      <c r="AA204">
        <v>1</v>
      </c>
      <c r="AB204">
        <v>1</v>
      </c>
      <c r="AC204">
        <v>0</v>
      </c>
      <c r="AD204">
        <v>0</v>
      </c>
      <c r="AE204">
        <v>0</v>
      </c>
      <c r="AF204">
        <v>0</v>
      </c>
      <c r="AG204">
        <v>1</v>
      </c>
      <c r="AH204">
        <v>1</v>
      </c>
      <c r="AI204">
        <v>20</v>
      </c>
      <c r="AJ204">
        <v>4</v>
      </c>
      <c r="AK204" t="b">
        <v>1</v>
      </c>
    </row>
    <row r="205" spans="1:37" x14ac:dyDescent="0.25">
      <c r="A205" s="17" t="s">
        <v>135</v>
      </c>
      <c r="B205" s="17" t="s">
        <v>136</v>
      </c>
      <c r="C205">
        <v>2010</v>
      </c>
      <c r="D205" s="3" t="s">
        <v>25</v>
      </c>
      <c r="E205" s="3" t="s">
        <v>611</v>
      </c>
      <c r="F205" s="29">
        <v>0</v>
      </c>
      <c r="G205" s="24">
        <v>0</v>
      </c>
      <c r="H205" s="5">
        <v>-4.2999999999999997E-2</v>
      </c>
      <c r="I205" s="5">
        <v>7.7703627296622599E-2</v>
      </c>
      <c r="J205" s="17" t="s">
        <v>137</v>
      </c>
      <c r="K205" s="21" t="s">
        <v>623</v>
      </c>
      <c r="L205" s="4">
        <v>349</v>
      </c>
      <c r="M205" s="7" t="s">
        <v>365</v>
      </c>
      <c r="N205" s="7" t="s">
        <v>826</v>
      </c>
      <c r="O205" s="7" t="s">
        <v>347</v>
      </c>
      <c r="P205">
        <v>1972</v>
      </c>
      <c r="Q205">
        <v>2003</v>
      </c>
      <c r="R205" t="s">
        <v>247</v>
      </c>
      <c r="S205">
        <v>0</v>
      </c>
      <c r="T205">
        <v>1</v>
      </c>
      <c r="U205">
        <v>0</v>
      </c>
      <c r="W205">
        <v>0</v>
      </c>
      <c r="Y205">
        <v>1</v>
      </c>
      <c r="Z205">
        <v>0</v>
      </c>
      <c r="AA205">
        <v>1</v>
      </c>
      <c r="AB205">
        <v>1</v>
      </c>
      <c r="AC205">
        <v>0</v>
      </c>
      <c r="AD205">
        <v>0</v>
      </c>
      <c r="AE205">
        <v>0</v>
      </c>
      <c r="AF205">
        <v>0</v>
      </c>
      <c r="AG205">
        <v>1</v>
      </c>
      <c r="AH205">
        <v>1</v>
      </c>
      <c r="AI205">
        <v>20</v>
      </c>
      <c r="AJ205">
        <v>4</v>
      </c>
      <c r="AK205" t="b">
        <v>1</v>
      </c>
    </row>
    <row r="206" spans="1:37" x14ac:dyDescent="0.25">
      <c r="A206" s="17" t="s">
        <v>135</v>
      </c>
      <c r="B206" s="17" t="s">
        <v>136</v>
      </c>
      <c r="C206">
        <v>2010</v>
      </c>
      <c r="D206" s="3" t="s">
        <v>25</v>
      </c>
      <c r="E206" s="3" t="s">
        <v>611</v>
      </c>
      <c r="F206" s="29">
        <v>0</v>
      </c>
      <c r="G206" s="24">
        <v>0</v>
      </c>
      <c r="H206" s="5">
        <v>-0.22800000000000001</v>
      </c>
      <c r="I206" s="5">
        <v>9.2786146128575303E-2</v>
      </c>
      <c r="J206" s="17" t="s">
        <v>137</v>
      </c>
      <c r="K206" s="21" t="s">
        <v>624</v>
      </c>
      <c r="L206" s="4">
        <v>349</v>
      </c>
      <c r="M206" s="7" t="s">
        <v>365</v>
      </c>
      <c r="N206" s="7" t="s">
        <v>826</v>
      </c>
      <c r="O206" s="7" t="s">
        <v>347</v>
      </c>
      <c r="P206">
        <v>1972</v>
      </c>
      <c r="Q206">
        <v>2003</v>
      </c>
      <c r="R206" t="s">
        <v>247</v>
      </c>
      <c r="S206">
        <v>0</v>
      </c>
      <c r="T206">
        <v>1</v>
      </c>
      <c r="U206">
        <v>0</v>
      </c>
      <c r="W206">
        <v>0</v>
      </c>
      <c r="Y206">
        <v>1</v>
      </c>
      <c r="Z206">
        <v>0</v>
      </c>
      <c r="AA206">
        <v>1</v>
      </c>
      <c r="AB206">
        <v>1</v>
      </c>
      <c r="AC206">
        <v>0</v>
      </c>
      <c r="AD206">
        <v>0</v>
      </c>
      <c r="AE206">
        <v>0</v>
      </c>
      <c r="AF206">
        <v>0</v>
      </c>
      <c r="AG206">
        <v>1</v>
      </c>
      <c r="AH206">
        <v>1</v>
      </c>
      <c r="AI206">
        <v>20</v>
      </c>
      <c r="AJ206">
        <v>4</v>
      </c>
      <c r="AK206" t="b">
        <v>1</v>
      </c>
    </row>
    <row r="207" spans="1:37" x14ac:dyDescent="0.25">
      <c r="A207" s="17" t="s">
        <v>135</v>
      </c>
      <c r="B207" s="17" t="s">
        <v>136</v>
      </c>
      <c r="C207">
        <v>2010</v>
      </c>
      <c r="D207" s="3" t="s">
        <v>25</v>
      </c>
      <c r="E207" s="3" t="s">
        <v>611</v>
      </c>
      <c r="F207" s="29">
        <v>0</v>
      </c>
      <c r="G207" s="24">
        <v>0</v>
      </c>
      <c r="H207" s="5">
        <v>0.376</v>
      </c>
      <c r="I207" s="5">
        <v>0.19675195514129501</v>
      </c>
      <c r="J207" s="17" t="s">
        <v>137</v>
      </c>
      <c r="K207" s="21" t="s">
        <v>625</v>
      </c>
      <c r="L207" s="4">
        <v>349</v>
      </c>
      <c r="M207" s="7" t="s">
        <v>365</v>
      </c>
      <c r="N207" s="7" t="s">
        <v>826</v>
      </c>
      <c r="O207" s="7" t="s">
        <v>347</v>
      </c>
      <c r="P207">
        <v>1972</v>
      </c>
      <c r="Q207">
        <v>2003</v>
      </c>
      <c r="R207" t="s">
        <v>247</v>
      </c>
      <c r="S207">
        <v>0</v>
      </c>
      <c r="T207">
        <v>1</v>
      </c>
      <c r="U207">
        <v>0</v>
      </c>
      <c r="W207">
        <v>0</v>
      </c>
      <c r="Y207">
        <v>1</v>
      </c>
      <c r="Z207">
        <v>0</v>
      </c>
      <c r="AA207">
        <v>1</v>
      </c>
      <c r="AB207">
        <v>1</v>
      </c>
      <c r="AC207">
        <v>0</v>
      </c>
      <c r="AD207">
        <v>0</v>
      </c>
      <c r="AE207">
        <v>0</v>
      </c>
      <c r="AF207">
        <v>0</v>
      </c>
      <c r="AG207">
        <v>1</v>
      </c>
      <c r="AH207">
        <v>1</v>
      </c>
      <c r="AI207">
        <v>20</v>
      </c>
      <c r="AJ207">
        <v>4</v>
      </c>
      <c r="AK207" t="b">
        <v>1</v>
      </c>
    </row>
    <row r="208" spans="1:37" x14ac:dyDescent="0.25">
      <c r="A208" s="17" t="s">
        <v>135</v>
      </c>
      <c r="B208" s="17" t="s">
        <v>136</v>
      </c>
      <c r="C208">
        <v>2010</v>
      </c>
      <c r="D208" s="3" t="s">
        <v>25</v>
      </c>
      <c r="E208" s="3" t="s">
        <v>611</v>
      </c>
      <c r="F208" s="29">
        <v>0</v>
      </c>
      <c r="G208" s="24">
        <v>0</v>
      </c>
      <c r="H208" s="5">
        <v>-5.2999999999999999E-2</v>
      </c>
      <c r="I208" s="5">
        <v>0.104785367762145</v>
      </c>
      <c r="J208" s="17" t="s">
        <v>137</v>
      </c>
      <c r="K208" s="21" t="s">
        <v>626</v>
      </c>
      <c r="L208" s="4">
        <v>349</v>
      </c>
      <c r="M208" s="7" t="s">
        <v>365</v>
      </c>
      <c r="N208" s="7" t="s">
        <v>826</v>
      </c>
      <c r="O208" s="7" t="s">
        <v>347</v>
      </c>
      <c r="P208">
        <v>1972</v>
      </c>
      <c r="Q208">
        <v>2003</v>
      </c>
      <c r="R208" t="s">
        <v>247</v>
      </c>
      <c r="S208">
        <v>0</v>
      </c>
      <c r="T208">
        <v>1</v>
      </c>
      <c r="U208">
        <v>0</v>
      </c>
      <c r="W208">
        <v>0</v>
      </c>
      <c r="Y208">
        <v>1</v>
      </c>
      <c r="Z208">
        <v>0</v>
      </c>
      <c r="AA208">
        <v>1</v>
      </c>
      <c r="AB208">
        <v>1</v>
      </c>
      <c r="AC208">
        <v>0</v>
      </c>
      <c r="AD208">
        <v>0</v>
      </c>
      <c r="AE208">
        <v>0</v>
      </c>
      <c r="AF208">
        <v>0</v>
      </c>
      <c r="AG208">
        <v>1</v>
      </c>
      <c r="AH208">
        <v>1</v>
      </c>
      <c r="AI208">
        <v>20</v>
      </c>
      <c r="AJ208">
        <v>4</v>
      </c>
      <c r="AK208" t="b">
        <v>1</v>
      </c>
    </row>
    <row r="209" spans="1:37" x14ac:dyDescent="0.25">
      <c r="A209" s="17" t="s">
        <v>135</v>
      </c>
      <c r="B209" s="17" t="s">
        <v>136</v>
      </c>
      <c r="C209">
        <v>2010</v>
      </c>
      <c r="D209" s="3" t="s">
        <v>25</v>
      </c>
      <c r="E209" s="3" t="s">
        <v>611</v>
      </c>
      <c r="F209" s="29">
        <v>0</v>
      </c>
      <c r="G209" s="24">
        <v>0</v>
      </c>
      <c r="H209" s="5">
        <v>-0.13300000000000001</v>
      </c>
      <c r="I209" s="5">
        <v>9.5110285757029997E-2</v>
      </c>
      <c r="J209" s="17" t="s">
        <v>137</v>
      </c>
      <c r="K209" s="21" t="s">
        <v>627</v>
      </c>
      <c r="L209" s="4">
        <v>349</v>
      </c>
      <c r="M209" s="7" t="s">
        <v>365</v>
      </c>
      <c r="N209" s="7" t="s">
        <v>826</v>
      </c>
      <c r="O209" s="7" t="s">
        <v>347</v>
      </c>
      <c r="P209">
        <v>1972</v>
      </c>
      <c r="Q209">
        <v>2003</v>
      </c>
      <c r="R209" t="s">
        <v>247</v>
      </c>
      <c r="S209">
        <v>0</v>
      </c>
      <c r="T209">
        <v>1</v>
      </c>
      <c r="U209">
        <v>0</v>
      </c>
      <c r="W209">
        <v>0</v>
      </c>
      <c r="Y209">
        <v>1</v>
      </c>
      <c r="Z209">
        <v>0</v>
      </c>
      <c r="AA209">
        <v>1</v>
      </c>
      <c r="AB209">
        <v>1</v>
      </c>
      <c r="AC209">
        <v>0</v>
      </c>
      <c r="AD209">
        <v>0</v>
      </c>
      <c r="AE209">
        <v>0</v>
      </c>
      <c r="AF209">
        <v>0</v>
      </c>
      <c r="AG209">
        <v>1</v>
      </c>
      <c r="AH209">
        <v>1</v>
      </c>
      <c r="AI209">
        <v>20</v>
      </c>
      <c r="AJ209">
        <v>4</v>
      </c>
      <c r="AK209" t="b">
        <v>1</v>
      </c>
    </row>
    <row r="210" spans="1:37" x14ac:dyDescent="0.25">
      <c r="A210" s="17" t="s">
        <v>135</v>
      </c>
      <c r="B210" s="17" t="s">
        <v>136</v>
      </c>
      <c r="C210">
        <v>2010</v>
      </c>
      <c r="D210" s="3" t="s">
        <v>25</v>
      </c>
      <c r="E210" s="3" t="s">
        <v>611</v>
      </c>
      <c r="F210" s="29">
        <v>0</v>
      </c>
      <c r="G210" s="24">
        <v>0</v>
      </c>
      <c r="H210" s="5">
        <v>-4.4999999999999998E-2</v>
      </c>
      <c r="I210" s="5">
        <v>4.4600950374948101E-2</v>
      </c>
      <c r="J210" s="17" t="s">
        <v>137</v>
      </c>
      <c r="K210" s="21" t="s">
        <v>628</v>
      </c>
      <c r="L210" s="4">
        <v>349</v>
      </c>
      <c r="M210" s="7" t="s">
        <v>365</v>
      </c>
      <c r="N210" s="7" t="s">
        <v>826</v>
      </c>
      <c r="O210" s="7" t="s">
        <v>347</v>
      </c>
      <c r="P210">
        <v>1972</v>
      </c>
      <c r="Q210">
        <v>2003</v>
      </c>
      <c r="R210" t="s">
        <v>247</v>
      </c>
      <c r="S210">
        <v>0</v>
      </c>
      <c r="T210">
        <v>1</v>
      </c>
      <c r="U210">
        <v>0</v>
      </c>
      <c r="W210">
        <v>0</v>
      </c>
      <c r="Y210">
        <v>1</v>
      </c>
      <c r="Z210">
        <v>0</v>
      </c>
      <c r="AA210">
        <v>1</v>
      </c>
      <c r="AB210">
        <v>1</v>
      </c>
      <c r="AC210">
        <v>0</v>
      </c>
      <c r="AD210">
        <v>0</v>
      </c>
      <c r="AE210">
        <v>0</v>
      </c>
      <c r="AF210">
        <v>0</v>
      </c>
      <c r="AG210">
        <v>1</v>
      </c>
      <c r="AH210">
        <v>1</v>
      </c>
      <c r="AI210">
        <v>20</v>
      </c>
      <c r="AJ210">
        <v>4</v>
      </c>
      <c r="AK210" t="b">
        <v>1</v>
      </c>
    </row>
    <row r="211" spans="1:37" x14ac:dyDescent="0.25">
      <c r="A211" s="17" t="s">
        <v>135</v>
      </c>
      <c r="B211" s="17" t="s">
        <v>136</v>
      </c>
      <c r="C211">
        <v>2010</v>
      </c>
      <c r="D211" s="3" t="s">
        <v>25</v>
      </c>
      <c r="E211" s="3" t="s">
        <v>611</v>
      </c>
      <c r="F211" s="29">
        <v>0</v>
      </c>
      <c r="G211" s="24">
        <v>0</v>
      </c>
      <c r="H211" s="5">
        <v>-3.2000000000000001E-2</v>
      </c>
      <c r="I211" s="5">
        <v>0.104752905081507</v>
      </c>
      <c r="J211" s="17" t="s">
        <v>137</v>
      </c>
      <c r="K211" s="21" t="s">
        <v>630</v>
      </c>
      <c r="L211" s="4">
        <v>349</v>
      </c>
      <c r="M211" s="7" t="s">
        <v>365</v>
      </c>
      <c r="N211" s="7" t="s">
        <v>826</v>
      </c>
      <c r="O211" s="7" t="s">
        <v>347</v>
      </c>
      <c r="P211">
        <v>1972</v>
      </c>
      <c r="Q211">
        <v>2003</v>
      </c>
      <c r="R211" t="s">
        <v>247</v>
      </c>
      <c r="S211">
        <v>0</v>
      </c>
      <c r="T211">
        <v>1</v>
      </c>
      <c r="U211">
        <v>0</v>
      </c>
      <c r="W211">
        <v>0</v>
      </c>
      <c r="Y211">
        <v>1</v>
      </c>
      <c r="Z211">
        <v>0</v>
      </c>
      <c r="AA211">
        <v>1</v>
      </c>
      <c r="AB211">
        <v>1</v>
      </c>
      <c r="AC211">
        <v>0</v>
      </c>
      <c r="AD211">
        <v>0</v>
      </c>
      <c r="AE211">
        <v>0</v>
      </c>
      <c r="AF211">
        <v>0</v>
      </c>
      <c r="AG211">
        <v>1</v>
      </c>
      <c r="AH211">
        <v>1</v>
      </c>
      <c r="AI211">
        <v>20</v>
      </c>
      <c r="AJ211">
        <v>4</v>
      </c>
      <c r="AK211" t="b">
        <v>1</v>
      </c>
    </row>
    <row r="212" spans="1:37" x14ac:dyDescent="0.25">
      <c r="A212" s="17" t="s">
        <v>135</v>
      </c>
      <c r="B212" s="17" t="s">
        <v>136</v>
      </c>
      <c r="C212">
        <v>2010</v>
      </c>
      <c r="D212" s="3" t="s">
        <v>25</v>
      </c>
      <c r="E212" s="3" t="s">
        <v>611</v>
      </c>
      <c r="F212" s="22">
        <v>1</v>
      </c>
      <c r="G212" s="24">
        <v>0</v>
      </c>
      <c r="H212" s="5">
        <v>-2.4E-2</v>
      </c>
      <c r="I212" s="5">
        <v>5.3879007191743898E-2</v>
      </c>
      <c r="J212" s="17" t="s">
        <v>137</v>
      </c>
      <c r="K212" s="21" t="s">
        <v>629</v>
      </c>
      <c r="L212" s="4">
        <v>349</v>
      </c>
      <c r="M212" s="7" t="s">
        <v>365</v>
      </c>
      <c r="N212" s="7" t="s">
        <v>826</v>
      </c>
      <c r="O212" s="7" t="s">
        <v>347</v>
      </c>
      <c r="P212">
        <v>1972</v>
      </c>
      <c r="Q212">
        <v>2003</v>
      </c>
      <c r="R212" t="s">
        <v>247</v>
      </c>
      <c r="S212">
        <v>0</v>
      </c>
      <c r="T212">
        <v>1</v>
      </c>
      <c r="U212">
        <v>0</v>
      </c>
      <c r="W212">
        <v>1</v>
      </c>
      <c r="Y212">
        <v>0</v>
      </c>
      <c r="Z212">
        <v>0</v>
      </c>
      <c r="AA212">
        <v>1</v>
      </c>
      <c r="AB212">
        <v>1</v>
      </c>
      <c r="AC212">
        <v>0</v>
      </c>
      <c r="AD212">
        <v>0</v>
      </c>
      <c r="AE212">
        <v>0</v>
      </c>
      <c r="AF212">
        <v>0</v>
      </c>
      <c r="AG212">
        <v>1</v>
      </c>
      <c r="AH212">
        <v>1</v>
      </c>
      <c r="AI212">
        <v>20</v>
      </c>
      <c r="AJ212">
        <v>4</v>
      </c>
      <c r="AK212" t="b">
        <v>1</v>
      </c>
    </row>
    <row r="213" spans="1:37" x14ac:dyDescent="0.25">
      <c r="A213" s="17" t="s">
        <v>135</v>
      </c>
      <c r="B213" s="17" t="s">
        <v>136</v>
      </c>
      <c r="C213">
        <v>2010</v>
      </c>
      <c r="D213" s="3" t="s">
        <v>25</v>
      </c>
      <c r="E213" s="3" t="s">
        <v>611</v>
      </c>
      <c r="F213" s="29">
        <v>0</v>
      </c>
      <c r="G213" s="24">
        <v>0</v>
      </c>
      <c r="H213" s="5">
        <v>-8.2000000000000003E-2</v>
      </c>
      <c r="I213" s="5">
        <v>6.5269998703263596E-2</v>
      </c>
      <c r="J213" s="17" t="s">
        <v>137</v>
      </c>
      <c r="K213" s="21" t="s">
        <v>631</v>
      </c>
      <c r="L213" s="4">
        <v>349</v>
      </c>
      <c r="M213" s="7" t="s">
        <v>365</v>
      </c>
      <c r="N213" s="7" t="s">
        <v>826</v>
      </c>
      <c r="O213" s="7" t="s">
        <v>347</v>
      </c>
      <c r="P213">
        <v>1972</v>
      </c>
      <c r="Q213">
        <v>2003</v>
      </c>
      <c r="R213" t="s">
        <v>247</v>
      </c>
      <c r="S213">
        <v>0</v>
      </c>
      <c r="T213">
        <v>1</v>
      </c>
      <c r="U213">
        <v>0</v>
      </c>
      <c r="W213">
        <v>0</v>
      </c>
      <c r="Y213">
        <v>1</v>
      </c>
      <c r="Z213">
        <v>0</v>
      </c>
      <c r="AA213">
        <v>1</v>
      </c>
      <c r="AB213">
        <v>1</v>
      </c>
      <c r="AC213">
        <v>0</v>
      </c>
      <c r="AD213">
        <v>0</v>
      </c>
      <c r="AE213">
        <v>0</v>
      </c>
      <c r="AF213">
        <v>0</v>
      </c>
      <c r="AG213">
        <v>1</v>
      </c>
      <c r="AH213">
        <v>1</v>
      </c>
      <c r="AI213">
        <v>20</v>
      </c>
      <c r="AJ213">
        <v>4</v>
      </c>
      <c r="AK213" t="b">
        <v>1</v>
      </c>
    </row>
    <row r="214" spans="1:37" x14ac:dyDescent="0.25">
      <c r="A214" s="17" t="s">
        <v>135</v>
      </c>
      <c r="B214" s="17" t="s">
        <v>136</v>
      </c>
      <c r="C214">
        <v>2010</v>
      </c>
      <c r="D214" s="3" t="s">
        <v>25</v>
      </c>
      <c r="E214" s="3" t="s">
        <v>611</v>
      </c>
      <c r="F214" s="29">
        <v>0</v>
      </c>
      <c r="G214" s="24">
        <v>0</v>
      </c>
      <c r="H214" s="5">
        <v>-0.20399999999999999</v>
      </c>
      <c r="I214" s="5">
        <v>9.3428559042333201E-2</v>
      </c>
      <c r="J214" s="17" t="s">
        <v>137</v>
      </c>
      <c r="K214" s="21" t="s">
        <v>140</v>
      </c>
      <c r="L214" s="4">
        <v>349</v>
      </c>
      <c r="M214" s="7" t="s">
        <v>365</v>
      </c>
      <c r="N214" s="7" t="s">
        <v>826</v>
      </c>
      <c r="O214" s="7" t="s">
        <v>347</v>
      </c>
      <c r="P214">
        <v>1972</v>
      </c>
      <c r="Q214">
        <v>2003</v>
      </c>
      <c r="R214" t="s">
        <v>247</v>
      </c>
      <c r="S214">
        <v>0</v>
      </c>
      <c r="T214">
        <v>1</v>
      </c>
      <c r="U214">
        <v>0</v>
      </c>
      <c r="W214">
        <v>0</v>
      </c>
      <c r="Z214">
        <v>0</v>
      </c>
      <c r="AA214">
        <v>1</v>
      </c>
      <c r="AB214">
        <v>1</v>
      </c>
      <c r="AC214">
        <v>0</v>
      </c>
      <c r="AD214">
        <v>0</v>
      </c>
      <c r="AE214">
        <v>0</v>
      </c>
      <c r="AF214">
        <v>0</v>
      </c>
      <c r="AG214">
        <v>1</v>
      </c>
      <c r="AH214">
        <v>1</v>
      </c>
      <c r="AI214">
        <v>20</v>
      </c>
      <c r="AJ214">
        <v>4</v>
      </c>
      <c r="AK214" t="b">
        <v>1</v>
      </c>
    </row>
    <row r="215" spans="1:37" x14ac:dyDescent="0.25">
      <c r="A215" s="17" t="s">
        <v>135</v>
      </c>
      <c r="B215" s="17" t="s">
        <v>136</v>
      </c>
      <c r="C215">
        <v>2010</v>
      </c>
      <c r="D215" s="3" t="s">
        <v>25</v>
      </c>
      <c r="E215" s="3" t="s">
        <v>611</v>
      </c>
      <c r="F215" s="29">
        <v>0</v>
      </c>
      <c r="G215" s="24">
        <v>0</v>
      </c>
      <c r="H215" s="5">
        <v>-0.182</v>
      </c>
      <c r="I215" s="5">
        <v>7.7594370854718001E-2</v>
      </c>
      <c r="J215" s="17" t="s">
        <v>137</v>
      </c>
      <c r="K215" s="21" t="s">
        <v>141</v>
      </c>
      <c r="L215" s="4">
        <v>349</v>
      </c>
      <c r="M215" s="7" t="s">
        <v>365</v>
      </c>
      <c r="N215" s="7" t="s">
        <v>826</v>
      </c>
      <c r="O215" s="7" t="s">
        <v>347</v>
      </c>
      <c r="P215">
        <v>1972</v>
      </c>
      <c r="Q215">
        <v>2003</v>
      </c>
      <c r="R215" t="s">
        <v>247</v>
      </c>
      <c r="S215">
        <v>0</v>
      </c>
      <c r="T215">
        <v>1</v>
      </c>
      <c r="U215">
        <v>0</v>
      </c>
      <c r="W215">
        <v>0</v>
      </c>
      <c r="Z215">
        <v>0</v>
      </c>
      <c r="AA215">
        <v>1</v>
      </c>
      <c r="AB215">
        <v>1</v>
      </c>
      <c r="AC215">
        <v>0</v>
      </c>
      <c r="AD215">
        <v>0</v>
      </c>
      <c r="AE215">
        <v>0</v>
      </c>
      <c r="AF215">
        <v>0</v>
      </c>
      <c r="AG215">
        <v>1</v>
      </c>
      <c r="AH215">
        <v>1</v>
      </c>
      <c r="AI215">
        <v>20</v>
      </c>
      <c r="AJ215">
        <v>4</v>
      </c>
      <c r="AK215" t="b">
        <v>1</v>
      </c>
    </row>
    <row r="216" spans="1:37" x14ac:dyDescent="0.25">
      <c r="A216" s="17" t="s">
        <v>135</v>
      </c>
      <c r="B216" s="17" t="s">
        <v>136</v>
      </c>
      <c r="C216">
        <v>2010</v>
      </c>
      <c r="D216" s="3" t="s">
        <v>25</v>
      </c>
      <c r="E216" s="3" t="s">
        <v>611</v>
      </c>
      <c r="F216" s="29">
        <v>0</v>
      </c>
      <c r="G216" s="24">
        <v>0</v>
      </c>
      <c r="H216" s="5">
        <v>-0.51500000000000001</v>
      </c>
      <c r="I216" s="5">
        <v>0.14772683076774001</v>
      </c>
      <c r="J216" s="17" t="s">
        <v>137</v>
      </c>
      <c r="K216" s="21" t="s">
        <v>142</v>
      </c>
      <c r="L216" s="4">
        <v>349</v>
      </c>
      <c r="M216" s="7" t="s">
        <v>365</v>
      </c>
      <c r="N216" s="7" t="s">
        <v>826</v>
      </c>
      <c r="O216" s="7" t="s">
        <v>347</v>
      </c>
      <c r="P216">
        <v>1972</v>
      </c>
      <c r="Q216">
        <v>2003</v>
      </c>
      <c r="R216" t="s">
        <v>247</v>
      </c>
      <c r="S216">
        <v>0</v>
      </c>
      <c r="T216">
        <v>1</v>
      </c>
      <c r="U216">
        <v>0</v>
      </c>
      <c r="W216">
        <v>0</v>
      </c>
      <c r="Z216">
        <v>0</v>
      </c>
      <c r="AA216">
        <v>1</v>
      </c>
      <c r="AB216">
        <v>1</v>
      </c>
      <c r="AC216">
        <v>0</v>
      </c>
      <c r="AD216">
        <v>0</v>
      </c>
      <c r="AE216">
        <v>0</v>
      </c>
      <c r="AF216">
        <v>0</v>
      </c>
      <c r="AG216">
        <v>1</v>
      </c>
      <c r="AH216">
        <v>1</v>
      </c>
      <c r="AI216">
        <v>20</v>
      </c>
      <c r="AJ216">
        <v>4</v>
      </c>
      <c r="AK216" t="b">
        <v>1</v>
      </c>
    </row>
    <row r="217" spans="1:37" x14ac:dyDescent="0.25">
      <c r="A217" s="17" t="s">
        <v>135</v>
      </c>
      <c r="B217" s="17" t="s">
        <v>136</v>
      </c>
      <c r="C217">
        <v>2010</v>
      </c>
      <c r="D217" s="3" t="s">
        <v>25</v>
      </c>
      <c r="E217" s="3" t="s">
        <v>611</v>
      </c>
      <c r="F217" s="29">
        <v>0</v>
      </c>
      <c r="G217" s="24">
        <v>0</v>
      </c>
      <c r="H217" s="5">
        <v>-0.59399999999999997</v>
      </c>
      <c r="I217" s="5">
        <v>0.22397600479071</v>
      </c>
      <c r="J217" s="17" t="s">
        <v>137</v>
      </c>
      <c r="K217" s="21" t="s">
        <v>143</v>
      </c>
      <c r="L217" s="4">
        <v>349</v>
      </c>
      <c r="M217" s="7" t="s">
        <v>365</v>
      </c>
      <c r="N217" s="7" t="s">
        <v>826</v>
      </c>
      <c r="O217" s="7" t="s">
        <v>347</v>
      </c>
      <c r="P217">
        <v>1972</v>
      </c>
      <c r="Q217">
        <v>2003</v>
      </c>
      <c r="R217" t="s">
        <v>247</v>
      </c>
      <c r="S217">
        <v>0</v>
      </c>
      <c r="T217">
        <v>1</v>
      </c>
      <c r="U217">
        <v>0</v>
      </c>
      <c r="W217">
        <v>0</v>
      </c>
      <c r="Z217">
        <v>0</v>
      </c>
      <c r="AA217">
        <v>1</v>
      </c>
      <c r="AB217">
        <v>1</v>
      </c>
      <c r="AC217">
        <v>0</v>
      </c>
      <c r="AD217">
        <v>0</v>
      </c>
      <c r="AE217">
        <v>0</v>
      </c>
      <c r="AF217">
        <v>0</v>
      </c>
      <c r="AG217">
        <v>1</v>
      </c>
      <c r="AH217">
        <v>1</v>
      </c>
      <c r="AI217">
        <v>20</v>
      </c>
      <c r="AJ217">
        <v>4</v>
      </c>
      <c r="AK217" t="b">
        <v>1</v>
      </c>
    </row>
    <row r="218" spans="1:37" x14ac:dyDescent="0.25">
      <c r="A218" s="17" t="s">
        <v>135</v>
      </c>
      <c r="B218" s="17" t="s">
        <v>136</v>
      </c>
      <c r="C218">
        <v>2010</v>
      </c>
      <c r="D218" s="3" t="s">
        <v>25</v>
      </c>
      <c r="E218" s="3" t="s">
        <v>611</v>
      </c>
      <c r="F218" s="29">
        <v>0</v>
      </c>
      <c r="G218" s="24">
        <v>0</v>
      </c>
      <c r="H218" s="5">
        <v>4.1000000000000002E-2</v>
      </c>
      <c r="I218" s="5">
        <v>2.7641440914904801E-2</v>
      </c>
      <c r="J218" s="17" t="s">
        <v>137</v>
      </c>
      <c r="K218" s="21" t="s">
        <v>144</v>
      </c>
      <c r="L218" s="4">
        <v>349</v>
      </c>
      <c r="M218" s="7" t="s">
        <v>365</v>
      </c>
      <c r="N218" s="7" t="s">
        <v>826</v>
      </c>
      <c r="O218" s="7" t="s">
        <v>347</v>
      </c>
      <c r="P218">
        <v>1972</v>
      </c>
      <c r="Q218">
        <v>2003</v>
      </c>
      <c r="R218" t="s">
        <v>247</v>
      </c>
      <c r="S218">
        <v>0</v>
      </c>
      <c r="T218">
        <v>1</v>
      </c>
      <c r="U218">
        <v>0</v>
      </c>
      <c r="W218">
        <v>0</v>
      </c>
      <c r="Z218">
        <v>0</v>
      </c>
      <c r="AA218">
        <v>1</v>
      </c>
      <c r="AB218">
        <v>1</v>
      </c>
      <c r="AC218">
        <v>0</v>
      </c>
      <c r="AD218">
        <v>0</v>
      </c>
      <c r="AE218">
        <v>0</v>
      </c>
      <c r="AF218">
        <v>0</v>
      </c>
      <c r="AG218">
        <v>1</v>
      </c>
      <c r="AH218">
        <v>1</v>
      </c>
      <c r="AI218">
        <v>20</v>
      </c>
      <c r="AJ218">
        <v>4</v>
      </c>
      <c r="AK218" t="b">
        <v>1</v>
      </c>
    </row>
    <row r="219" spans="1:37" x14ac:dyDescent="0.25">
      <c r="A219" s="17" t="s">
        <v>135</v>
      </c>
      <c r="B219" s="17" t="s">
        <v>136</v>
      </c>
      <c r="C219">
        <v>2010</v>
      </c>
      <c r="D219" s="3" t="s">
        <v>25</v>
      </c>
      <c r="E219" s="3" t="s">
        <v>611</v>
      </c>
      <c r="F219" s="29">
        <v>0</v>
      </c>
      <c r="G219" s="24">
        <v>0</v>
      </c>
      <c r="H219" s="5">
        <v>-5.8000000000000003E-2</v>
      </c>
      <c r="I219" s="5">
        <v>0.125890100286218</v>
      </c>
      <c r="J219" s="17" t="s">
        <v>137</v>
      </c>
      <c r="K219" s="21" t="s">
        <v>145</v>
      </c>
      <c r="L219" s="4">
        <v>349</v>
      </c>
      <c r="M219" s="7" t="s">
        <v>365</v>
      </c>
      <c r="N219" s="7" t="s">
        <v>826</v>
      </c>
      <c r="O219" s="7" t="s">
        <v>347</v>
      </c>
      <c r="P219">
        <v>1972</v>
      </c>
      <c r="Q219">
        <v>2003</v>
      </c>
      <c r="R219" t="s">
        <v>247</v>
      </c>
      <c r="S219">
        <v>0</v>
      </c>
      <c r="T219">
        <v>1</v>
      </c>
      <c r="U219">
        <v>0</v>
      </c>
      <c r="W219">
        <v>0</v>
      </c>
      <c r="Z219">
        <v>0</v>
      </c>
      <c r="AA219">
        <v>1</v>
      </c>
      <c r="AB219">
        <v>1</v>
      </c>
      <c r="AC219">
        <v>0</v>
      </c>
      <c r="AD219">
        <v>0</v>
      </c>
      <c r="AE219">
        <v>0</v>
      </c>
      <c r="AF219">
        <v>0</v>
      </c>
      <c r="AG219">
        <v>1</v>
      </c>
      <c r="AH219">
        <v>1</v>
      </c>
      <c r="AI219">
        <v>20</v>
      </c>
      <c r="AJ219">
        <v>4</v>
      </c>
      <c r="AK219" t="b">
        <v>1</v>
      </c>
    </row>
    <row r="220" spans="1:37" x14ac:dyDescent="0.25">
      <c r="A220" s="17" t="s">
        <v>135</v>
      </c>
      <c r="B220" s="17" t="s">
        <v>136</v>
      </c>
      <c r="C220">
        <v>2010</v>
      </c>
      <c r="D220" s="3" t="s">
        <v>25</v>
      </c>
      <c r="E220" s="3" t="s">
        <v>611</v>
      </c>
      <c r="F220" s="29">
        <v>0</v>
      </c>
      <c r="G220" s="24">
        <v>0</v>
      </c>
      <c r="H220" s="5">
        <v>7.0000000000000007E-2</v>
      </c>
      <c r="I220" s="5">
        <v>0.30937998511230402</v>
      </c>
      <c r="J220" s="17" t="s">
        <v>137</v>
      </c>
      <c r="K220" s="21" t="s">
        <v>138</v>
      </c>
      <c r="L220" s="4">
        <v>349</v>
      </c>
      <c r="M220" s="7" t="s">
        <v>365</v>
      </c>
      <c r="N220" s="7" t="s">
        <v>826</v>
      </c>
      <c r="O220" s="7" t="s">
        <v>347</v>
      </c>
      <c r="P220">
        <v>1972</v>
      </c>
      <c r="Q220">
        <v>2003</v>
      </c>
      <c r="R220" t="s">
        <v>247</v>
      </c>
      <c r="S220">
        <v>0</v>
      </c>
      <c r="T220">
        <v>1</v>
      </c>
      <c r="U220">
        <v>0</v>
      </c>
      <c r="W220">
        <v>0</v>
      </c>
      <c r="Z220">
        <v>0</v>
      </c>
      <c r="AA220">
        <v>1</v>
      </c>
      <c r="AB220">
        <v>1</v>
      </c>
      <c r="AC220">
        <v>0</v>
      </c>
      <c r="AD220">
        <v>0</v>
      </c>
      <c r="AE220">
        <v>0</v>
      </c>
      <c r="AF220">
        <v>0</v>
      </c>
      <c r="AG220">
        <v>1</v>
      </c>
      <c r="AH220">
        <v>1</v>
      </c>
      <c r="AI220">
        <v>20</v>
      </c>
      <c r="AJ220">
        <v>4</v>
      </c>
      <c r="AK220" t="b">
        <v>1</v>
      </c>
    </row>
    <row r="221" spans="1:37" x14ac:dyDescent="0.25">
      <c r="A221" s="17" t="s">
        <v>135</v>
      </c>
      <c r="B221" s="17" t="s">
        <v>136</v>
      </c>
      <c r="C221">
        <v>2010</v>
      </c>
      <c r="D221" s="3" t="s">
        <v>25</v>
      </c>
      <c r="E221" s="3" t="s">
        <v>611</v>
      </c>
      <c r="F221" s="29">
        <v>0</v>
      </c>
      <c r="G221" s="24">
        <v>0</v>
      </c>
      <c r="H221" s="5">
        <v>0.502</v>
      </c>
      <c r="I221" s="5">
        <v>0.68247548401867797</v>
      </c>
      <c r="J221" s="17" t="s">
        <v>137</v>
      </c>
      <c r="K221" s="21" t="s">
        <v>139</v>
      </c>
      <c r="L221" s="4">
        <v>349</v>
      </c>
      <c r="M221" s="7" t="s">
        <v>365</v>
      </c>
      <c r="N221" s="7" t="s">
        <v>826</v>
      </c>
      <c r="O221" s="7" t="s">
        <v>347</v>
      </c>
      <c r="P221">
        <v>1972</v>
      </c>
      <c r="Q221">
        <v>2003</v>
      </c>
      <c r="R221" t="s">
        <v>247</v>
      </c>
      <c r="S221">
        <v>0</v>
      </c>
      <c r="T221">
        <v>1</v>
      </c>
      <c r="U221">
        <v>0</v>
      </c>
      <c r="W221">
        <v>0</v>
      </c>
      <c r="Z221">
        <v>0</v>
      </c>
      <c r="AA221">
        <v>1</v>
      </c>
      <c r="AB221">
        <v>1</v>
      </c>
      <c r="AC221">
        <v>0</v>
      </c>
      <c r="AD221">
        <v>0</v>
      </c>
      <c r="AE221">
        <v>0</v>
      </c>
      <c r="AF221">
        <v>0</v>
      </c>
      <c r="AG221">
        <v>1</v>
      </c>
      <c r="AH221">
        <v>1</v>
      </c>
      <c r="AI221">
        <v>20</v>
      </c>
      <c r="AJ221">
        <v>4</v>
      </c>
      <c r="AK221" t="b">
        <v>1</v>
      </c>
    </row>
    <row r="222" spans="1:37" x14ac:dyDescent="0.25">
      <c r="A222" s="17" t="s">
        <v>135</v>
      </c>
      <c r="B222" s="17" t="s">
        <v>136</v>
      </c>
      <c r="C222">
        <v>2010</v>
      </c>
      <c r="D222" s="3" t="s">
        <v>25</v>
      </c>
      <c r="E222" s="3" t="s">
        <v>611</v>
      </c>
      <c r="F222" s="29">
        <v>0</v>
      </c>
      <c r="G222" s="24">
        <v>0</v>
      </c>
      <c r="H222" s="5">
        <v>0.48099999999999998</v>
      </c>
      <c r="I222" s="5">
        <v>0.17135525957131501</v>
      </c>
      <c r="J222" s="17" t="s">
        <v>137</v>
      </c>
      <c r="K222" s="21" t="s">
        <v>623</v>
      </c>
      <c r="L222" s="4">
        <v>349</v>
      </c>
      <c r="M222" s="7" t="s">
        <v>365</v>
      </c>
      <c r="N222" s="7" t="s">
        <v>826</v>
      </c>
      <c r="O222" s="7" t="s">
        <v>347</v>
      </c>
      <c r="P222">
        <v>1972</v>
      </c>
      <c r="Q222">
        <v>2003</v>
      </c>
      <c r="R222" t="s">
        <v>247</v>
      </c>
      <c r="S222">
        <v>0</v>
      </c>
      <c r="T222">
        <v>1</v>
      </c>
      <c r="U222">
        <v>0</v>
      </c>
      <c r="W222">
        <v>0</v>
      </c>
      <c r="Y222">
        <v>1</v>
      </c>
      <c r="Z222">
        <v>0</v>
      </c>
      <c r="AA222">
        <v>1</v>
      </c>
      <c r="AB222">
        <v>1</v>
      </c>
      <c r="AC222">
        <v>0</v>
      </c>
      <c r="AD222">
        <v>0</v>
      </c>
      <c r="AE222">
        <v>0</v>
      </c>
      <c r="AF222">
        <v>0</v>
      </c>
      <c r="AG222">
        <v>1</v>
      </c>
      <c r="AH222">
        <v>1</v>
      </c>
      <c r="AI222">
        <v>20</v>
      </c>
      <c r="AJ222">
        <v>4</v>
      </c>
      <c r="AK222" t="b">
        <v>1</v>
      </c>
    </row>
    <row r="223" spans="1:37" x14ac:dyDescent="0.25">
      <c r="A223" s="17" t="s">
        <v>135</v>
      </c>
      <c r="B223" s="17" t="s">
        <v>136</v>
      </c>
      <c r="C223">
        <v>2010</v>
      </c>
      <c r="D223" s="3" t="s">
        <v>25</v>
      </c>
      <c r="E223" s="3" t="s">
        <v>611</v>
      </c>
      <c r="F223" s="29">
        <v>0</v>
      </c>
      <c r="G223" s="24">
        <v>0</v>
      </c>
      <c r="H223" s="5">
        <v>-2.3E-2</v>
      </c>
      <c r="I223" s="5">
        <v>0.156284758040141</v>
      </c>
      <c r="J223" s="17" t="s">
        <v>137</v>
      </c>
      <c r="K223" s="21" t="s">
        <v>624</v>
      </c>
      <c r="L223" s="4">
        <v>349</v>
      </c>
      <c r="M223" s="7" t="s">
        <v>365</v>
      </c>
      <c r="N223" s="7" t="s">
        <v>826</v>
      </c>
      <c r="O223" s="7" t="s">
        <v>347</v>
      </c>
      <c r="P223">
        <v>1972</v>
      </c>
      <c r="Q223">
        <v>2003</v>
      </c>
      <c r="R223" t="s">
        <v>247</v>
      </c>
      <c r="S223">
        <v>0</v>
      </c>
      <c r="T223">
        <v>1</v>
      </c>
      <c r="U223">
        <v>0</v>
      </c>
      <c r="W223">
        <v>0</v>
      </c>
      <c r="Y223">
        <v>1</v>
      </c>
      <c r="Z223">
        <v>0</v>
      </c>
      <c r="AA223">
        <v>1</v>
      </c>
      <c r="AB223">
        <v>1</v>
      </c>
      <c r="AC223">
        <v>0</v>
      </c>
      <c r="AD223">
        <v>0</v>
      </c>
      <c r="AE223">
        <v>0</v>
      </c>
      <c r="AF223">
        <v>0</v>
      </c>
      <c r="AG223">
        <v>1</v>
      </c>
      <c r="AH223">
        <v>1</v>
      </c>
      <c r="AI223">
        <v>20</v>
      </c>
      <c r="AJ223">
        <v>4</v>
      </c>
      <c r="AK223" t="b">
        <v>1</v>
      </c>
    </row>
    <row r="224" spans="1:37" x14ac:dyDescent="0.25">
      <c r="A224" s="17" t="s">
        <v>135</v>
      </c>
      <c r="B224" s="17" t="s">
        <v>136</v>
      </c>
      <c r="C224">
        <v>2010</v>
      </c>
      <c r="D224" s="3" t="s">
        <v>25</v>
      </c>
      <c r="E224" s="3" t="s">
        <v>611</v>
      </c>
      <c r="F224" s="29">
        <v>0</v>
      </c>
      <c r="G224" s="24">
        <v>0</v>
      </c>
      <c r="H224" s="5">
        <v>-0.67500000000000004</v>
      </c>
      <c r="I224" s="5">
        <v>0.240467360105276</v>
      </c>
      <c r="J224" s="17" t="s">
        <v>137</v>
      </c>
      <c r="K224" s="21" t="s">
        <v>625</v>
      </c>
      <c r="L224" s="4">
        <v>349</v>
      </c>
      <c r="M224" s="7" t="s">
        <v>365</v>
      </c>
      <c r="N224" s="7" t="s">
        <v>826</v>
      </c>
      <c r="O224" s="7" t="s">
        <v>347</v>
      </c>
      <c r="P224">
        <v>1972</v>
      </c>
      <c r="Q224">
        <v>2003</v>
      </c>
      <c r="R224" t="s">
        <v>247</v>
      </c>
      <c r="S224">
        <v>0</v>
      </c>
      <c r="T224">
        <v>1</v>
      </c>
      <c r="U224">
        <v>0</v>
      </c>
      <c r="W224">
        <v>0</v>
      </c>
      <c r="Y224">
        <v>1</v>
      </c>
      <c r="Z224">
        <v>0</v>
      </c>
      <c r="AA224">
        <v>1</v>
      </c>
      <c r="AB224">
        <v>1</v>
      </c>
      <c r="AC224">
        <v>0</v>
      </c>
      <c r="AD224">
        <v>0</v>
      </c>
      <c r="AE224">
        <v>0</v>
      </c>
      <c r="AF224">
        <v>0</v>
      </c>
      <c r="AG224">
        <v>1</v>
      </c>
      <c r="AH224">
        <v>1</v>
      </c>
      <c r="AI224">
        <v>20</v>
      </c>
      <c r="AJ224">
        <v>4</v>
      </c>
      <c r="AK224" t="b">
        <v>1</v>
      </c>
    </row>
    <row r="225" spans="1:37" x14ac:dyDescent="0.25">
      <c r="A225" s="17" t="s">
        <v>135</v>
      </c>
      <c r="B225" s="17" t="s">
        <v>136</v>
      </c>
      <c r="C225">
        <v>2010</v>
      </c>
      <c r="D225" s="3" t="s">
        <v>25</v>
      </c>
      <c r="E225" s="3" t="s">
        <v>611</v>
      </c>
      <c r="F225" s="29">
        <v>0</v>
      </c>
      <c r="G225" s="24">
        <v>0</v>
      </c>
      <c r="H225" s="5">
        <v>-0.40600000000000003</v>
      </c>
      <c r="I225" s="5">
        <v>0.25260571318590702</v>
      </c>
      <c r="J225" s="17" t="s">
        <v>137</v>
      </c>
      <c r="K225" s="21" t="s">
        <v>626</v>
      </c>
      <c r="L225" s="4">
        <v>349</v>
      </c>
      <c r="M225" s="7" t="s">
        <v>365</v>
      </c>
      <c r="N225" s="7" t="s">
        <v>826</v>
      </c>
      <c r="O225" s="7" t="s">
        <v>347</v>
      </c>
      <c r="P225">
        <v>1972</v>
      </c>
      <c r="Q225">
        <v>2003</v>
      </c>
      <c r="R225" t="s">
        <v>247</v>
      </c>
      <c r="S225">
        <v>0</v>
      </c>
      <c r="T225">
        <v>1</v>
      </c>
      <c r="U225">
        <v>0</v>
      </c>
      <c r="W225">
        <v>0</v>
      </c>
      <c r="Y225">
        <v>1</v>
      </c>
      <c r="Z225">
        <v>0</v>
      </c>
      <c r="AA225">
        <v>1</v>
      </c>
      <c r="AB225">
        <v>1</v>
      </c>
      <c r="AC225">
        <v>0</v>
      </c>
      <c r="AD225">
        <v>0</v>
      </c>
      <c r="AE225">
        <v>0</v>
      </c>
      <c r="AF225">
        <v>0</v>
      </c>
      <c r="AG225">
        <v>1</v>
      </c>
      <c r="AH225">
        <v>1</v>
      </c>
      <c r="AI225">
        <v>20</v>
      </c>
      <c r="AJ225">
        <v>4</v>
      </c>
      <c r="AK225" t="b">
        <v>1</v>
      </c>
    </row>
    <row r="226" spans="1:37" x14ac:dyDescent="0.25">
      <c r="A226" s="17" t="s">
        <v>135</v>
      </c>
      <c r="B226" s="17" t="s">
        <v>136</v>
      </c>
      <c r="C226">
        <v>2010</v>
      </c>
      <c r="D226" s="3" t="s">
        <v>25</v>
      </c>
      <c r="E226" s="3" t="s">
        <v>611</v>
      </c>
      <c r="F226" s="29">
        <v>0</v>
      </c>
      <c r="G226" s="24">
        <v>0</v>
      </c>
      <c r="H226" s="5">
        <v>0.221</v>
      </c>
      <c r="I226" s="5">
        <v>0.14937224404227101</v>
      </c>
      <c r="J226" s="17" t="s">
        <v>137</v>
      </c>
      <c r="K226" s="21" t="s">
        <v>627</v>
      </c>
      <c r="L226" s="4">
        <v>349</v>
      </c>
      <c r="M226" s="7" t="s">
        <v>365</v>
      </c>
      <c r="N226" s="7" t="s">
        <v>826</v>
      </c>
      <c r="O226" s="7" t="s">
        <v>347</v>
      </c>
      <c r="P226">
        <v>1972</v>
      </c>
      <c r="Q226">
        <v>2003</v>
      </c>
      <c r="R226" t="s">
        <v>247</v>
      </c>
      <c r="S226">
        <v>0</v>
      </c>
      <c r="T226">
        <v>1</v>
      </c>
      <c r="U226">
        <v>0</v>
      </c>
      <c r="W226">
        <v>0</v>
      </c>
      <c r="Y226">
        <v>1</v>
      </c>
      <c r="Z226">
        <v>0</v>
      </c>
      <c r="AA226">
        <v>1</v>
      </c>
      <c r="AB226">
        <v>1</v>
      </c>
      <c r="AC226">
        <v>0</v>
      </c>
      <c r="AD226">
        <v>0</v>
      </c>
      <c r="AE226">
        <v>0</v>
      </c>
      <c r="AF226">
        <v>0</v>
      </c>
      <c r="AG226">
        <v>1</v>
      </c>
      <c r="AH226">
        <v>1</v>
      </c>
      <c r="AI226">
        <v>20</v>
      </c>
      <c r="AJ226">
        <v>4</v>
      </c>
      <c r="AK226" t="b">
        <v>1</v>
      </c>
    </row>
    <row r="227" spans="1:37" x14ac:dyDescent="0.25">
      <c r="A227" s="17" t="s">
        <v>135</v>
      </c>
      <c r="B227" s="17" t="s">
        <v>136</v>
      </c>
      <c r="C227">
        <v>2010</v>
      </c>
      <c r="D227" s="3" t="s">
        <v>25</v>
      </c>
      <c r="E227" s="3" t="s">
        <v>611</v>
      </c>
      <c r="F227" s="29">
        <v>0</v>
      </c>
      <c r="G227" s="24">
        <v>0</v>
      </c>
      <c r="H227" s="5">
        <v>-0.34899999999999998</v>
      </c>
      <c r="I227" s="5">
        <v>0.175703551393916</v>
      </c>
      <c r="J227" s="17" t="s">
        <v>137</v>
      </c>
      <c r="K227" s="21" t="s">
        <v>628</v>
      </c>
      <c r="L227" s="4">
        <v>349</v>
      </c>
      <c r="M227" s="7" t="s">
        <v>365</v>
      </c>
      <c r="N227" s="7" t="s">
        <v>826</v>
      </c>
      <c r="O227" s="7" t="s">
        <v>347</v>
      </c>
      <c r="P227">
        <v>1972</v>
      </c>
      <c r="Q227">
        <v>2003</v>
      </c>
      <c r="R227" t="s">
        <v>247</v>
      </c>
      <c r="S227">
        <v>0</v>
      </c>
      <c r="T227">
        <v>1</v>
      </c>
      <c r="U227">
        <v>0</v>
      </c>
      <c r="W227">
        <v>0</v>
      </c>
      <c r="Y227">
        <v>1</v>
      </c>
      <c r="Z227">
        <v>0</v>
      </c>
      <c r="AA227">
        <v>1</v>
      </c>
      <c r="AB227">
        <v>1</v>
      </c>
      <c r="AC227">
        <v>0</v>
      </c>
      <c r="AD227">
        <v>0</v>
      </c>
      <c r="AE227">
        <v>0</v>
      </c>
      <c r="AF227">
        <v>0</v>
      </c>
      <c r="AG227">
        <v>1</v>
      </c>
      <c r="AH227">
        <v>1</v>
      </c>
      <c r="AI227">
        <v>20</v>
      </c>
      <c r="AJ227">
        <v>4</v>
      </c>
      <c r="AK227" t="b">
        <v>1</v>
      </c>
    </row>
    <row r="228" spans="1:37" x14ac:dyDescent="0.25">
      <c r="A228" s="17" t="s">
        <v>135</v>
      </c>
      <c r="B228" s="17" t="s">
        <v>136</v>
      </c>
      <c r="C228">
        <v>2010</v>
      </c>
      <c r="D228" s="3" t="s">
        <v>25</v>
      </c>
      <c r="E228" s="3" t="s">
        <v>611</v>
      </c>
      <c r="F228" s="29">
        <v>0</v>
      </c>
      <c r="G228" s="24">
        <v>0</v>
      </c>
      <c r="H228" s="5">
        <v>-0.59299999999999997</v>
      </c>
      <c r="I228" s="5">
        <v>0.32255894542667402</v>
      </c>
      <c r="J228" s="17" t="s">
        <v>137</v>
      </c>
      <c r="K228" s="21" t="s">
        <v>630</v>
      </c>
      <c r="L228" s="4">
        <v>349</v>
      </c>
      <c r="M228" s="7" t="s">
        <v>365</v>
      </c>
      <c r="N228" s="7" t="s">
        <v>826</v>
      </c>
      <c r="O228" s="7" t="s">
        <v>347</v>
      </c>
      <c r="P228">
        <v>1972</v>
      </c>
      <c r="Q228">
        <v>2003</v>
      </c>
      <c r="R228" t="s">
        <v>247</v>
      </c>
      <c r="S228">
        <v>0</v>
      </c>
      <c r="T228">
        <v>1</v>
      </c>
      <c r="U228">
        <v>0</v>
      </c>
      <c r="W228">
        <v>0</v>
      </c>
      <c r="Y228">
        <v>1</v>
      </c>
      <c r="Z228">
        <v>0</v>
      </c>
      <c r="AA228">
        <v>1</v>
      </c>
      <c r="AB228">
        <v>1</v>
      </c>
      <c r="AC228">
        <v>0</v>
      </c>
      <c r="AD228">
        <v>0</v>
      </c>
      <c r="AE228">
        <v>0</v>
      </c>
      <c r="AF228">
        <v>0</v>
      </c>
      <c r="AG228">
        <v>1</v>
      </c>
      <c r="AH228">
        <v>1</v>
      </c>
      <c r="AI228">
        <v>20</v>
      </c>
      <c r="AJ228">
        <v>4</v>
      </c>
      <c r="AK228" t="b">
        <v>1</v>
      </c>
    </row>
    <row r="229" spans="1:37" x14ac:dyDescent="0.25">
      <c r="A229" s="17" t="s">
        <v>135</v>
      </c>
      <c r="B229" s="17" t="s">
        <v>136</v>
      </c>
      <c r="C229">
        <v>2010</v>
      </c>
      <c r="D229" s="3" t="s">
        <v>25</v>
      </c>
      <c r="E229" s="3" t="s">
        <v>611</v>
      </c>
      <c r="F229" s="29">
        <v>0</v>
      </c>
      <c r="G229" s="24">
        <v>0</v>
      </c>
      <c r="H229" s="5">
        <v>0.14199999999999999</v>
      </c>
      <c r="I229" s="5">
        <v>0.118806303063622</v>
      </c>
      <c r="J229" s="17" t="s">
        <v>137</v>
      </c>
      <c r="K229" s="21" t="s">
        <v>629</v>
      </c>
      <c r="L229" s="4">
        <v>349</v>
      </c>
      <c r="M229" s="7" t="s">
        <v>365</v>
      </c>
      <c r="N229" s="7" t="s">
        <v>826</v>
      </c>
      <c r="O229" s="7" t="s">
        <v>347</v>
      </c>
      <c r="P229">
        <v>1972</v>
      </c>
      <c r="Q229">
        <v>2003</v>
      </c>
      <c r="R229" t="s">
        <v>247</v>
      </c>
      <c r="S229">
        <v>0</v>
      </c>
      <c r="T229">
        <v>1</v>
      </c>
      <c r="U229">
        <v>0</v>
      </c>
      <c r="W229">
        <v>1</v>
      </c>
      <c r="Y229">
        <v>0</v>
      </c>
      <c r="Z229">
        <v>0</v>
      </c>
      <c r="AA229">
        <v>1</v>
      </c>
      <c r="AB229">
        <v>1</v>
      </c>
      <c r="AC229">
        <v>0</v>
      </c>
      <c r="AD229">
        <v>0</v>
      </c>
      <c r="AE229">
        <v>0</v>
      </c>
      <c r="AF229">
        <v>0</v>
      </c>
      <c r="AG229">
        <v>1</v>
      </c>
      <c r="AH229">
        <v>1</v>
      </c>
      <c r="AI229">
        <v>20</v>
      </c>
      <c r="AJ229">
        <v>4</v>
      </c>
      <c r="AK229" t="b">
        <v>1</v>
      </c>
    </row>
    <row r="230" spans="1:37" x14ac:dyDescent="0.25">
      <c r="A230" s="17" t="s">
        <v>135</v>
      </c>
      <c r="B230" s="17" t="s">
        <v>136</v>
      </c>
      <c r="C230">
        <v>2010</v>
      </c>
      <c r="D230" s="3" t="s">
        <v>25</v>
      </c>
      <c r="E230" s="3" t="s">
        <v>611</v>
      </c>
      <c r="F230" s="29">
        <v>0</v>
      </c>
      <c r="G230" s="24">
        <v>0</v>
      </c>
      <c r="H230" s="5">
        <v>0.21199999999999999</v>
      </c>
      <c r="I230" s="5">
        <v>0.22449730806172399</v>
      </c>
      <c r="J230" s="17" t="s">
        <v>137</v>
      </c>
      <c r="K230" s="21" t="s">
        <v>631</v>
      </c>
      <c r="L230" s="4">
        <v>349</v>
      </c>
      <c r="M230" s="7" t="s">
        <v>365</v>
      </c>
      <c r="N230" s="7" t="s">
        <v>826</v>
      </c>
      <c r="O230" s="7" t="s">
        <v>347</v>
      </c>
      <c r="P230">
        <v>1972</v>
      </c>
      <c r="Q230">
        <v>2003</v>
      </c>
      <c r="R230" t="s">
        <v>247</v>
      </c>
      <c r="S230">
        <v>0</v>
      </c>
      <c r="T230">
        <v>1</v>
      </c>
      <c r="U230">
        <v>0</v>
      </c>
      <c r="W230">
        <v>0</v>
      </c>
      <c r="Y230">
        <v>1</v>
      </c>
      <c r="Z230">
        <v>0</v>
      </c>
      <c r="AA230">
        <v>1</v>
      </c>
      <c r="AB230">
        <v>1</v>
      </c>
      <c r="AC230">
        <v>0</v>
      </c>
      <c r="AD230">
        <v>0</v>
      </c>
      <c r="AE230">
        <v>0</v>
      </c>
      <c r="AF230">
        <v>0</v>
      </c>
      <c r="AG230">
        <v>1</v>
      </c>
      <c r="AH230">
        <v>1</v>
      </c>
      <c r="AI230">
        <v>20</v>
      </c>
      <c r="AJ230">
        <v>4</v>
      </c>
      <c r="AK230" t="b">
        <v>1</v>
      </c>
    </row>
    <row r="231" spans="1:37" x14ac:dyDescent="0.25">
      <c r="A231" s="17" t="s">
        <v>135</v>
      </c>
      <c r="B231" s="17" t="s">
        <v>136</v>
      </c>
      <c r="C231">
        <v>2010</v>
      </c>
      <c r="D231" s="3" t="s">
        <v>25</v>
      </c>
      <c r="E231" s="3" t="s">
        <v>611</v>
      </c>
      <c r="F231" s="29">
        <v>0</v>
      </c>
      <c r="G231" s="24">
        <v>0</v>
      </c>
      <c r="H231" s="5">
        <v>0.24099999999999999</v>
      </c>
      <c r="I231" s="5">
        <v>0.21038754705020099</v>
      </c>
      <c r="J231" s="17" t="s">
        <v>137</v>
      </c>
      <c r="K231" s="21" t="s">
        <v>140</v>
      </c>
      <c r="L231" s="4">
        <v>349</v>
      </c>
      <c r="M231" s="7" t="s">
        <v>365</v>
      </c>
      <c r="N231" s="7" t="s">
        <v>826</v>
      </c>
      <c r="O231" s="7" t="s">
        <v>347</v>
      </c>
      <c r="P231">
        <v>1972</v>
      </c>
      <c r="Q231">
        <v>2003</v>
      </c>
      <c r="R231" t="s">
        <v>247</v>
      </c>
      <c r="S231">
        <v>0</v>
      </c>
      <c r="T231">
        <v>1</v>
      </c>
      <c r="U231">
        <v>0</v>
      </c>
      <c r="W231">
        <v>0</v>
      </c>
      <c r="Z231">
        <v>0</v>
      </c>
      <c r="AA231">
        <v>1</v>
      </c>
      <c r="AB231">
        <v>1</v>
      </c>
      <c r="AC231">
        <v>0</v>
      </c>
      <c r="AD231">
        <v>0</v>
      </c>
      <c r="AE231">
        <v>0</v>
      </c>
      <c r="AF231">
        <v>0</v>
      </c>
      <c r="AG231">
        <v>1</v>
      </c>
      <c r="AH231">
        <v>1</v>
      </c>
      <c r="AI231">
        <v>20</v>
      </c>
      <c r="AJ231">
        <v>4</v>
      </c>
      <c r="AK231" t="b">
        <v>1</v>
      </c>
    </row>
    <row r="232" spans="1:37" x14ac:dyDescent="0.25">
      <c r="A232" s="17" t="s">
        <v>135</v>
      </c>
      <c r="B232" s="17" t="s">
        <v>136</v>
      </c>
      <c r="C232">
        <v>2010</v>
      </c>
      <c r="D232" s="3" t="s">
        <v>25</v>
      </c>
      <c r="E232" s="3" t="s">
        <v>611</v>
      </c>
      <c r="F232" s="29">
        <v>0</v>
      </c>
      <c r="G232" s="24">
        <v>0</v>
      </c>
      <c r="H232" s="5">
        <v>0.55100000000000005</v>
      </c>
      <c r="I232" s="5">
        <v>0.15805336651072799</v>
      </c>
      <c r="J232" s="17" t="s">
        <v>137</v>
      </c>
      <c r="K232" s="21" t="s">
        <v>141</v>
      </c>
      <c r="L232" s="4">
        <v>349</v>
      </c>
      <c r="M232" s="7" t="s">
        <v>365</v>
      </c>
      <c r="N232" s="7" t="s">
        <v>826</v>
      </c>
      <c r="O232" s="7" t="s">
        <v>347</v>
      </c>
      <c r="P232">
        <v>1972</v>
      </c>
      <c r="Q232">
        <v>2003</v>
      </c>
      <c r="R232" t="s">
        <v>247</v>
      </c>
      <c r="S232">
        <v>0</v>
      </c>
      <c r="T232">
        <v>1</v>
      </c>
      <c r="U232">
        <v>0</v>
      </c>
      <c r="W232">
        <v>0</v>
      </c>
      <c r="Z232">
        <v>0</v>
      </c>
      <c r="AA232">
        <v>1</v>
      </c>
      <c r="AB232">
        <v>1</v>
      </c>
      <c r="AC232">
        <v>0</v>
      </c>
      <c r="AD232">
        <v>0</v>
      </c>
      <c r="AE232">
        <v>0</v>
      </c>
      <c r="AF232">
        <v>0</v>
      </c>
      <c r="AG232">
        <v>1</v>
      </c>
      <c r="AH232">
        <v>1</v>
      </c>
      <c r="AI232">
        <v>20</v>
      </c>
      <c r="AJ232">
        <v>4</v>
      </c>
      <c r="AK232" t="b">
        <v>1</v>
      </c>
    </row>
    <row r="233" spans="1:37" x14ac:dyDescent="0.25">
      <c r="A233" s="17" t="s">
        <v>135</v>
      </c>
      <c r="B233" s="17" t="s">
        <v>136</v>
      </c>
      <c r="C233">
        <v>2010</v>
      </c>
      <c r="D233" s="3" t="s">
        <v>25</v>
      </c>
      <c r="E233" s="3" t="s">
        <v>611</v>
      </c>
      <c r="F233" s="29">
        <v>0</v>
      </c>
      <c r="G233" s="24">
        <v>0</v>
      </c>
      <c r="H233" s="5">
        <v>-0.35099999999999998</v>
      </c>
      <c r="I233" s="5">
        <v>0.25759061162483099</v>
      </c>
      <c r="J233" s="17" t="s">
        <v>137</v>
      </c>
      <c r="K233" s="21" t="s">
        <v>142</v>
      </c>
      <c r="L233" s="4">
        <v>349</v>
      </c>
      <c r="M233" s="7" t="s">
        <v>365</v>
      </c>
      <c r="N233" s="7" t="s">
        <v>826</v>
      </c>
      <c r="O233" s="7" t="s">
        <v>347</v>
      </c>
      <c r="P233">
        <v>1972</v>
      </c>
      <c r="Q233">
        <v>2003</v>
      </c>
      <c r="R233" t="s">
        <v>247</v>
      </c>
      <c r="S233">
        <v>0</v>
      </c>
      <c r="T233">
        <v>1</v>
      </c>
      <c r="U233">
        <v>0</v>
      </c>
      <c r="W233">
        <v>0</v>
      </c>
      <c r="Z233">
        <v>0</v>
      </c>
      <c r="AA233">
        <v>1</v>
      </c>
      <c r="AB233">
        <v>1</v>
      </c>
      <c r="AC233">
        <v>0</v>
      </c>
      <c r="AD233">
        <v>0</v>
      </c>
      <c r="AE233">
        <v>0</v>
      </c>
      <c r="AF233">
        <v>0</v>
      </c>
      <c r="AG233">
        <v>1</v>
      </c>
      <c r="AH233">
        <v>1</v>
      </c>
      <c r="AI233">
        <v>20</v>
      </c>
      <c r="AJ233">
        <v>4</v>
      </c>
      <c r="AK233" t="b">
        <v>1</v>
      </c>
    </row>
    <row r="234" spans="1:37" x14ac:dyDescent="0.25">
      <c r="A234" s="17" t="s">
        <v>135</v>
      </c>
      <c r="B234" s="17" t="s">
        <v>136</v>
      </c>
      <c r="C234">
        <v>2010</v>
      </c>
      <c r="D234" s="3" t="s">
        <v>25</v>
      </c>
      <c r="E234" s="3" t="s">
        <v>611</v>
      </c>
      <c r="F234" s="29">
        <v>0</v>
      </c>
      <c r="G234" s="24">
        <v>0</v>
      </c>
      <c r="H234" s="5">
        <v>0.33900000000000002</v>
      </c>
      <c r="I234" s="5">
        <v>0.25633170759248802</v>
      </c>
      <c r="J234" s="17" t="s">
        <v>137</v>
      </c>
      <c r="K234" s="21" t="s">
        <v>143</v>
      </c>
      <c r="L234" s="4">
        <v>349</v>
      </c>
      <c r="M234" s="7" t="s">
        <v>365</v>
      </c>
      <c r="N234" s="7" t="s">
        <v>826</v>
      </c>
      <c r="O234" s="7" t="s">
        <v>347</v>
      </c>
      <c r="P234">
        <v>1972</v>
      </c>
      <c r="Q234">
        <v>2003</v>
      </c>
      <c r="R234" t="s">
        <v>247</v>
      </c>
      <c r="S234">
        <v>0</v>
      </c>
      <c r="T234">
        <v>1</v>
      </c>
      <c r="U234">
        <v>0</v>
      </c>
      <c r="W234">
        <v>0</v>
      </c>
      <c r="Z234">
        <v>0</v>
      </c>
      <c r="AA234">
        <v>1</v>
      </c>
      <c r="AB234">
        <v>1</v>
      </c>
      <c r="AC234">
        <v>0</v>
      </c>
      <c r="AD234">
        <v>0</v>
      </c>
      <c r="AE234">
        <v>0</v>
      </c>
      <c r="AF234">
        <v>0</v>
      </c>
      <c r="AG234">
        <v>1</v>
      </c>
      <c r="AH234">
        <v>1</v>
      </c>
      <c r="AI234">
        <v>20</v>
      </c>
      <c r="AJ234">
        <v>4</v>
      </c>
      <c r="AK234" t="b">
        <v>1</v>
      </c>
    </row>
    <row r="235" spans="1:37" x14ac:dyDescent="0.25">
      <c r="A235" s="17" t="s">
        <v>135</v>
      </c>
      <c r="B235" s="17" t="s">
        <v>136</v>
      </c>
      <c r="C235">
        <v>2010</v>
      </c>
      <c r="D235" s="3" t="s">
        <v>25</v>
      </c>
      <c r="E235" s="3" t="s">
        <v>611</v>
      </c>
      <c r="F235" s="29">
        <v>0</v>
      </c>
      <c r="G235" s="24">
        <v>0</v>
      </c>
      <c r="H235" s="5">
        <v>0.30499999999999999</v>
      </c>
      <c r="I235" s="5">
        <v>8.74887056003123E-2</v>
      </c>
      <c r="J235" s="17" t="s">
        <v>137</v>
      </c>
      <c r="K235" s="21" t="s">
        <v>144</v>
      </c>
      <c r="L235" s="4">
        <v>349</v>
      </c>
      <c r="M235" s="7" t="s">
        <v>365</v>
      </c>
      <c r="N235" s="7" t="s">
        <v>826</v>
      </c>
      <c r="O235" s="7" t="s">
        <v>347</v>
      </c>
      <c r="P235">
        <v>1972</v>
      </c>
      <c r="Q235">
        <v>2003</v>
      </c>
      <c r="R235" t="s">
        <v>247</v>
      </c>
      <c r="S235">
        <v>0</v>
      </c>
      <c r="T235">
        <v>1</v>
      </c>
      <c r="U235">
        <v>0</v>
      </c>
      <c r="W235">
        <v>0</v>
      </c>
      <c r="Z235">
        <v>0</v>
      </c>
      <c r="AA235">
        <v>1</v>
      </c>
      <c r="AB235">
        <v>1</v>
      </c>
      <c r="AC235">
        <v>0</v>
      </c>
      <c r="AD235">
        <v>0</v>
      </c>
      <c r="AE235">
        <v>0</v>
      </c>
      <c r="AF235">
        <v>0</v>
      </c>
      <c r="AG235">
        <v>1</v>
      </c>
      <c r="AH235">
        <v>1</v>
      </c>
      <c r="AI235">
        <v>20</v>
      </c>
      <c r="AJ235">
        <v>4</v>
      </c>
      <c r="AK235" t="b">
        <v>1</v>
      </c>
    </row>
    <row r="236" spans="1:37" x14ac:dyDescent="0.25">
      <c r="A236" s="17" t="s">
        <v>135</v>
      </c>
      <c r="B236" s="17" t="s">
        <v>136</v>
      </c>
      <c r="C236">
        <v>2010</v>
      </c>
      <c r="D236" s="3" t="s">
        <v>25</v>
      </c>
      <c r="E236" s="3" t="s">
        <v>611</v>
      </c>
      <c r="F236" s="29">
        <v>0</v>
      </c>
      <c r="G236" s="24">
        <v>0</v>
      </c>
      <c r="H236" s="5">
        <v>0.83399999999999996</v>
      </c>
      <c r="I236" s="5">
        <v>0.239231411379214</v>
      </c>
      <c r="J236" s="17" t="s">
        <v>137</v>
      </c>
      <c r="K236" s="21" t="s">
        <v>145</v>
      </c>
      <c r="L236" s="4">
        <v>349</v>
      </c>
      <c r="M236" s="7" t="s">
        <v>365</v>
      </c>
      <c r="N236" s="7" t="s">
        <v>826</v>
      </c>
      <c r="O236" s="7" t="s">
        <v>347</v>
      </c>
      <c r="P236">
        <v>1972</v>
      </c>
      <c r="Q236">
        <v>2003</v>
      </c>
      <c r="R236" t="s">
        <v>247</v>
      </c>
      <c r="S236">
        <v>0</v>
      </c>
      <c r="T236">
        <v>1</v>
      </c>
      <c r="U236">
        <v>0</v>
      </c>
      <c r="W236">
        <v>0</v>
      </c>
      <c r="Z236">
        <v>0</v>
      </c>
      <c r="AA236">
        <v>1</v>
      </c>
      <c r="AB236">
        <v>1</v>
      </c>
      <c r="AC236">
        <v>0</v>
      </c>
      <c r="AD236">
        <v>0</v>
      </c>
      <c r="AE236">
        <v>0</v>
      </c>
      <c r="AF236">
        <v>0</v>
      </c>
      <c r="AG236">
        <v>1</v>
      </c>
      <c r="AH236">
        <v>1</v>
      </c>
      <c r="AI236">
        <v>20</v>
      </c>
      <c r="AJ236">
        <v>4</v>
      </c>
      <c r="AK236" t="b">
        <v>1</v>
      </c>
    </row>
    <row r="237" spans="1:37" x14ac:dyDescent="0.25">
      <c r="A237" s="17" t="s">
        <v>135</v>
      </c>
      <c r="B237" s="17" t="s">
        <v>136</v>
      </c>
      <c r="C237">
        <v>2010</v>
      </c>
      <c r="D237" s="3" t="s">
        <v>12</v>
      </c>
      <c r="E237" s="3" t="s">
        <v>611</v>
      </c>
      <c r="F237" s="29">
        <v>0</v>
      </c>
      <c r="G237" s="24">
        <v>0</v>
      </c>
      <c r="H237" s="5">
        <v>0.55300000000000005</v>
      </c>
      <c r="I237" s="5">
        <v>0.25636595319746702</v>
      </c>
      <c r="J237" s="17" t="s">
        <v>137</v>
      </c>
      <c r="K237" s="21" t="s">
        <v>138</v>
      </c>
      <c r="L237" s="4">
        <v>349</v>
      </c>
      <c r="M237" s="7" t="s">
        <v>365</v>
      </c>
      <c r="N237" s="7" t="s">
        <v>826</v>
      </c>
      <c r="O237" s="7" t="s">
        <v>347</v>
      </c>
      <c r="P237">
        <v>1972</v>
      </c>
      <c r="Q237">
        <v>2003</v>
      </c>
      <c r="R237" t="s">
        <v>247</v>
      </c>
      <c r="S237">
        <v>0</v>
      </c>
      <c r="T237">
        <v>1</v>
      </c>
      <c r="U237">
        <v>0</v>
      </c>
      <c r="W237">
        <v>0</v>
      </c>
      <c r="Z237">
        <v>0</v>
      </c>
      <c r="AA237">
        <v>1</v>
      </c>
      <c r="AB237">
        <v>0</v>
      </c>
      <c r="AC237">
        <v>1</v>
      </c>
      <c r="AD237">
        <v>0</v>
      </c>
      <c r="AE237">
        <v>0</v>
      </c>
      <c r="AF237">
        <v>0</v>
      </c>
      <c r="AG237">
        <v>1</v>
      </c>
      <c r="AH237">
        <v>1</v>
      </c>
      <c r="AI237">
        <v>20</v>
      </c>
      <c r="AJ237">
        <v>4</v>
      </c>
      <c r="AK237" t="b">
        <v>1</v>
      </c>
    </row>
    <row r="238" spans="1:37" x14ac:dyDescent="0.25">
      <c r="A238" s="17" t="s">
        <v>135</v>
      </c>
      <c r="B238" s="17" t="s">
        <v>136</v>
      </c>
      <c r="C238">
        <v>2010</v>
      </c>
      <c r="D238" s="3" t="s">
        <v>12</v>
      </c>
      <c r="E238" s="3" t="s">
        <v>611</v>
      </c>
      <c r="F238" s="29">
        <v>0</v>
      </c>
      <c r="G238" s="24">
        <v>0</v>
      </c>
      <c r="H238" s="5">
        <v>-5.3999999999999999E-2</v>
      </c>
      <c r="I238" s="5">
        <v>0.32244519771576202</v>
      </c>
      <c r="J238" s="17" t="s">
        <v>137</v>
      </c>
      <c r="K238" s="21" t="s">
        <v>139</v>
      </c>
      <c r="L238" s="4">
        <v>349</v>
      </c>
      <c r="M238" s="7" t="s">
        <v>365</v>
      </c>
      <c r="N238" s="7" t="s">
        <v>826</v>
      </c>
      <c r="O238" s="7" t="s">
        <v>347</v>
      </c>
      <c r="P238">
        <v>1972</v>
      </c>
      <c r="Q238">
        <v>2003</v>
      </c>
      <c r="R238" t="s">
        <v>247</v>
      </c>
      <c r="S238">
        <v>0</v>
      </c>
      <c r="T238">
        <v>1</v>
      </c>
      <c r="U238">
        <v>0</v>
      </c>
      <c r="W238">
        <v>0</v>
      </c>
      <c r="Z238">
        <v>0</v>
      </c>
      <c r="AA238">
        <v>1</v>
      </c>
      <c r="AB238">
        <v>0</v>
      </c>
      <c r="AC238">
        <v>1</v>
      </c>
      <c r="AD238">
        <v>0</v>
      </c>
      <c r="AE238">
        <v>0</v>
      </c>
      <c r="AF238">
        <v>0</v>
      </c>
      <c r="AG238">
        <v>1</v>
      </c>
      <c r="AH238">
        <v>1</v>
      </c>
      <c r="AI238">
        <v>20</v>
      </c>
      <c r="AJ238">
        <v>4</v>
      </c>
      <c r="AK238" t="b">
        <v>1</v>
      </c>
    </row>
    <row r="239" spans="1:37" x14ac:dyDescent="0.25">
      <c r="A239" s="17" t="s">
        <v>135</v>
      </c>
      <c r="B239" s="17" t="s">
        <v>136</v>
      </c>
      <c r="C239">
        <v>2010</v>
      </c>
      <c r="D239" s="3" t="s">
        <v>12</v>
      </c>
      <c r="E239" s="3" t="s">
        <v>611</v>
      </c>
      <c r="F239" s="29">
        <v>0</v>
      </c>
      <c r="G239" s="24">
        <v>0</v>
      </c>
      <c r="H239" s="5">
        <v>6.6000000000000003E-2</v>
      </c>
      <c r="I239" s="5">
        <v>0.13159799471480799</v>
      </c>
      <c r="J239" s="17" t="s">
        <v>137</v>
      </c>
      <c r="K239" s="21" t="s">
        <v>623</v>
      </c>
      <c r="L239" s="4">
        <v>349</v>
      </c>
      <c r="M239" s="7" t="s">
        <v>365</v>
      </c>
      <c r="N239" s="7" t="s">
        <v>826</v>
      </c>
      <c r="O239" s="7" t="s">
        <v>347</v>
      </c>
      <c r="P239">
        <v>1972</v>
      </c>
      <c r="Q239">
        <v>2003</v>
      </c>
      <c r="R239" t="s">
        <v>247</v>
      </c>
      <c r="S239">
        <v>0</v>
      </c>
      <c r="T239">
        <v>1</v>
      </c>
      <c r="U239">
        <v>0</v>
      </c>
      <c r="W239">
        <v>0</v>
      </c>
      <c r="Y239">
        <v>1</v>
      </c>
      <c r="Z239">
        <v>0</v>
      </c>
      <c r="AA239">
        <v>1</v>
      </c>
      <c r="AB239">
        <v>0</v>
      </c>
      <c r="AC239">
        <v>1</v>
      </c>
      <c r="AD239">
        <v>0</v>
      </c>
      <c r="AE239">
        <v>0</v>
      </c>
      <c r="AF239">
        <v>0</v>
      </c>
      <c r="AG239">
        <v>1</v>
      </c>
      <c r="AH239">
        <v>1</v>
      </c>
      <c r="AI239">
        <v>20</v>
      </c>
      <c r="AJ239">
        <v>4</v>
      </c>
      <c r="AK239" t="b">
        <v>1</v>
      </c>
    </row>
    <row r="240" spans="1:37" x14ac:dyDescent="0.25">
      <c r="A240" s="17" t="s">
        <v>135</v>
      </c>
      <c r="B240" s="17" t="s">
        <v>136</v>
      </c>
      <c r="C240">
        <v>2010</v>
      </c>
      <c r="D240" s="3" t="s">
        <v>12</v>
      </c>
      <c r="E240" s="3" t="s">
        <v>611</v>
      </c>
      <c r="F240" s="29">
        <v>0</v>
      </c>
      <c r="G240" s="24">
        <v>0</v>
      </c>
      <c r="H240" s="5">
        <v>-0.39400000000000002</v>
      </c>
      <c r="I240" s="5">
        <v>0.18789396071613901</v>
      </c>
      <c r="J240" s="17" t="s">
        <v>137</v>
      </c>
      <c r="K240" s="21" t="s">
        <v>624</v>
      </c>
      <c r="L240" s="4">
        <v>349</v>
      </c>
      <c r="M240" s="7" t="s">
        <v>365</v>
      </c>
      <c r="N240" s="7" t="s">
        <v>826</v>
      </c>
      <c r="O240" s="7" t="s">
        <v>347</v>
      </c>
      <c r="P240">
        <v>1972</v>
      </c>
      <c r="Q240">
        <v>2003</v>
      </c>
      <c r="R240" t="s">
        <v>247</v>
      </c>
      <c r="S240">
        <v>0</v>
      </c>
      <c r="T240">
        <v>1</v>
      </c>
      <c r="U240">
        <v>0</v>
      </c>
      <c r="W240">
        <v>0</v>
      </c>
      <c r="Y240">
        <v>1</v>
      </c>
      <c r="Z240">
        <v>0</v>
      </c>
      <c r="AA240">
        <v>1</v>
      </c>
      <c r="AB240">
        <v>0</v>
      </c>
      <c r="AC240">
        <v>1</v>
      </c>
      <c r="AD240">
        <v>0</v>
      </c>
      <c r="AE240">
        <v>0</v>
      </c>
      <c r="AF240">
        <v>0</v>
      </c>
      <c r="AG240">
        <v>1</v>
      </c>
      <c r="AH240">
        <v>1</v>
      </c>
      <c r="AI240">
        <v>20</v>
      </c>
      <c r="AJ240">
        <v>4</v>
      </c>
      <c r="AK240" t="b">
        <v>1</v>
      </c>
    </row>
    <row r="241" spans="1:37" x14ac:dyDescent="0.25">
      <c r="A241" s="17" t="s">
        <v>135</v>
      </c>
      <c r="B241" s="17" t="s">
        <v>136</v>
      </c>
      <c r="C241">
        <v>2010</v>
      </c>
      <c r="D241" s="3" t="s">
        <v>12</v>
      </c>
      <c r="E241" s="3" t="s">
        <v>611</v>
      </c>
      <c r="F241" s="29">
        <v>0</v>
      </c>
      <c r="G241" s="24">
        <v>0</v>
      </c>
      <c r="H241" s="5">
        <v>0.438</v>
      </c>
      <c r="I241" s="5">
        <v>0.25266240065007101</v>
      </c>
      <c r="J241" s="17" t="s">
        <v>137</v>
      </c>
      <c r="K241" s="21" t="s">
        <v>625</v>
      </c>
      <c r="L241" s="4">
        <v>349</v>
      </c>
      <c r="M241" s="7" t="s">
        <v>365</v>
      </c>
      <c r="N241" s="7" t="s">
        <v>826</v>
      </c>
      <c r="O241" s="7" t="s">
        <v>347</v>
      </c>
      <c r="P241">
        <v>1972</v>
      </c>
      <c r="Q241">
        <v>2003</v>
      </c>
      <c r="R241" t="s">
        <v>247</v>
      </c>
      <c r="S241">
        <v>0</v>
      </c>
      <c r="T241">
        <v>1</v>
      </c>
      <c r="U241">
        <v>0</v>
      </c>
      <c r="W241">
        <v>0</v>
      </c>
      <c r="Y241">
        <v>1</v>
      </c>
      <c r="Z241">
        <v>0</v>
      </c>
      <c r="AA241">
        <v>1</v>
      </c>
      <c r="AB241">
        <v>0</v>
      </c>
      <c r="AC241">
        <v>1</v>
      </c>
      <c r="AD241">
        <v>0</v>
      </c>
      <c r="AE241">
        <v>0</v>
      </c>
      <c r="AF241">
        <v>0</v>
      </c>
      <c r="AG241">
        <v>1</v>
      </c>
      <c r="AH241">
        <v>1</v>
      </c>
      <c r="AI241">
        <v>20</v>
      </c>
      <c r="AJ241">
        <v>4</v>
      </c>
      <c r="AK241" t="b">
        <v>1</v>
      </c>
    </row>
    <row r="242" spans="1:37" x14ac:dyDescent="0.25">
      <c r="A242" s="17" t="s">
        <v>135</v>
      </c>
      <c r="B242" s="17" t="s">
        <v>136</v>
      </c>
      <c r="C242">
        <v>2010</v>
      </c>
      <c r="D242" s="3" t="s">
        <v>12</v>
      </c>
      <c r="E242" s="3" t="s">
        <v>611</v>
      </c>
      <c r="F242" s="29">
        <v>0</v>
      </c>
      <c r="G242" s="24">
        <v>0</v>
      </c>
      <c r="H242" s="5">
        <v>-0.184</v>
      </c>
      <c r="I242" s="5">
        <v>0.17245619092265399</v>
      </c>
      <c r="J242" s="17" t="s">
        <v>137</v>
      </c>
      <c r="K242" s="21" t="s">
        <v>626</v>
      </c>
      <c r="L242" s="4">
        <v>349</v>
      </c>
      <c r="M242" s="7" t="s">
        <v>365</v>
      </c>
      <c r="N242" s="7" t="s">
        <v>826</v>
      </c>
      <c r="O242" s="7" t="s">
        <v>347</v>
      </c>
      <c r="P242">
        <v>1972</v>
      </c>
      <c r="Q242">
        <v>2003</v>
      </c>
      <c r="R242" t="s">
        <v>247</v>
      </c>
      <c r="S242">
        <v>0</v>
      </c>
      <c r="T242">
        <v>1</v>
      </c>
      <c r="U242">
        <v>0</v>
      </c>
      <c r="W242">
        <v>0</v>
      </c>
      <c r="Y242">
        <v>1</v>
      </c>
      <c r="Z242">
        <v>0</v>
      </c>
      <c r="AA242">
        <v>1</v>
      </c>
      <c r="AB242">
        <v>0</v>
      </c>
      <c r="AC242">
        <v>1</v>
      </c>
      <c r="AD242">
        <v>0</v>
      </c>
      <c r="AE242">
        <v>0</v>
      </c>
      <c r="AF242">
        <v>0</v>
      </c>
      <c r="AG242">
        <v>1</v>
      </c>
      <c r="AH242">
        <v>1</v>
      </c>
      <c r="AI242">
        <v>20</v>
      </c>
      <c r="AJ242">
        <v>4</v>
      </c>
      <c r="AK242" t="b">
        <v>1</v>
      </c>
    </row>
    <row r="243" spans="1:37" x14ac:dyDescent="0.25">
      <c r="A243" s="17" t="s">
        <v>135</v>
      </c>
      <c r="B243" s="17" t="s">
        <v>136</v>
      </c>
      <c r="C243">
        <v>2010</v>
      </c>
      <c r="D243" s="3" t="s">
        <v>12</v>
      </c>
      <c r="E243" s="3" t="s">
        <v>611</v>
      </c>
      <c r="F243" s="29">
        <v>0</v>
      </c>
      <c r="G243" s="24">
        <v>0</v>
      </c>
      <c r="H243" s="5">
        <v>-0.21099999999999999</v>
      </c>
      <c r="I243" s="5">
        <v>0.14189108453881599</v>
      </c>
      <c r="J243" s="17" t="s">
        <v>137</v>
      </c>
      <c r="K243" s="21" t="s">
        <v>627</v>
      </c>
      <c r="L243" s="4">
        <v>349</v>
      </c>
      <c r="M243" s="7" t="s">
        <v>365</v>
      </c>
      <c r="N243" s="7" t="s">
        <v>826</v>
      </c>
      <c r="O243" s="7" t="s">
        <v>347</v>
      </c>
      <c r="P243">
        <v>1972</v>
      </c>
      <c r="Q243">
        <v>2003</v>
      </c>
      <c r="R243" t="s">
        <v>247</v>
      </c>
      <c r="S243">
        <v>0</v>
      </c>
      <c r="T243">
        <v>1</v>
      </c>
      <c r="U243">
        <v>0</v>
      </c>
      <c r="W243">
        <v>0</v>
      </c>
      <c r="Y243">
        <v>1</v>
      </c>
      <c r="Z243">
        <v>0</v>
      </c>
      <c r="AA243">
        <v>1</v>
      </c>
      <c r="AB243">
        <v>0</v>
      </c>
      <c r="AC243">
        <v>1</v>
      </c>
      <c r="AD243">
        <v>0</v>
      </c>
      <c r="AE243">
        <v>0</v>
      </c>
      <c r="AF243">
        <v>0</v>
      </c>
      <c r="AG243">
        <v>1</v>
      </c>
      <c r="AH243">
        <v>1</v>
      </c>
      <c r="AI243">
        <v>20</v>
      </c>
      <c r="AJ243">
        <v>4</v>
      </c>
      <c r="AK243" t="b">
        <v>1</v>
      </c>
    </row>
    <row r="244" spans="1:37" x14ac:dyDescent="0.25">
      <c r="A244" s="17" t="s">
        <v>135</v>
      </c>
      <c r="B244" s="17" t="s">
        <v>136</v>
      </c>
      <c r="C244">
        <v>2010</v>
      </c>
      <c r="D244" s="3" t="s">
        <v>12</v>
      </c>
      <c r="E244" s="3" t="s">
        <v>611</v>
      </c>
      <c r="F244" s="29">
        <v>0</v>
      </c>
      <c r="G244" s="24">
        <v>0</v>
      </c>
      <c r="H244" s="5">
        <v>0.14099999999999999</v>
      </c>
      <c r="I244" s="5">
        <v>7.8095685684550303E-2</v>
      </c>
      <c r="J244" s="17" t="s">
        <v>137</v>
      </c>
      <c r="K244" s="21" t="s">
        <v>628</v>
      </c>
      <c r="L244" s="4">
        <v>349</v>
      </c>
      <c r="M244" s="7" t="s">
        <v>365</v>
      </c>
      <c r="N244" s="7" t="s">
        <v>826</v>
      </c>
      <c r="O244" s="7" t="s">
        <v>347</v>
      </c>
      <c r="P244">
        <v>1972</v>
      </c>
      <c r="Q244">
        <v>2003</v>
      </c>
      <c r="R244" t="s">
        <v>247</v>
      </c>
      <c r="S244">
        <v>0</v>
      </c>
      <c r="T244">
        <v>1</v>
      </c>
      <c r="U244">
        <v>0</v>
      </c>
      <c r="W244">
        <v>0</v>
      </c>
      <c r="Y244">
        <v>1</v>
      </c>
      <c r="Z244">
        <v>0</v>
      </c>
      <c r="AA244">
        <v>1</v>
      </c>
      <c r="AB244">
        <v>0</v>
      </c>
      <c r="AC244">
        <v>1</v>
      </c>
      <c r="AD244">
        <v>0</v>
      </c>
      <c r="AE244">
        <v>0</v>
      </c>
      <c r="AF244">
        <v>0</v>
      </c>
      <c r="AG244">
        <v>1</v>
      </c>
      <c r="AH244">
        <v>1</v>
      </c>
      <c r="AI244">
        <v>20</v>
      </c>
      <c r="AJ244">
        <v>4</v>
      </c>
      <c r="AK244" t="b">
        <v>1</v>
      </c>
    </row>
    <row r="245" spans="1:37" x14ac:dyDescent="0.25">
      <c r="A245" s="17" t="s">
        <v>135</v>
      </c>
      <c r="B245" s="17" t="s">
        <v>136</v>
      </c>
      <c r="C245">
        <v>2010</v>
      </c>
      <c r="D245" s="3" t="s">
        <v>12</v>
      </c>
      <c r="E245" s="3" t="s">
        <v>611</v>
      </c>
      <c r="F245" s="29">
        <v>0</v>
      </c>
      <c r="G245" s="24">
        <v>0</v>
      </c>
      <c r="H245" s="5">
        <v>0.13200000000000001</v>
      </c>
      <c r="I245" s="5">
        <v>0.174738382735072</v>
      </c>
      <c r="J245" s="17" t="s">
        <v>137</v>
      </c>
      <c r="K245" s="21" t="s">
        <v>630</v>
      </c>
      <c r="L245" s="4">
        <v>349</v>
      </c>
      <c r="M245" s="7" t="s">
        <v>365</v>
      </c>
      <c r="N245" s="7" t="s">
        <v>826</v>
      </c>
      <c r="O245" s="7" t="s">
        <v>347</v>
      </c>
      <c r="P245">
        <v>1972</v>
      </c>
      <c r="Q245">
        <v>2003</v>
      </c>
      <c r="R245" t="s">
        <v>247</v>
      </c>
      <c r="S245">
        <v>0</v>
      </c>
      <c r="T245">
        <v>1</v>
      </c>
      <c r="U245">
        <v>0</v>
      </c>
      <c r="W245">
        <v>0</v>
      </c>
      <c r="Y245">
        <v>1</v>
      </c>
      <c r="Z245">
        <v>0</v>
      </c>
      <c r="AA245">
        <v>1</v>
      </c>
      <c r="AB245">
        <v>0</v>
      </c>
      <c r="AC245">
        <v>1</v>
      </c>
      <c r="AD245">
        <v>0</v>
      </c>
      <c r="AE245">
        <v>0</v>
      </c>
      <c r="AF245">
        <v>0</v>
      </c>
      <c r="AG245">
        <v>1</v>
      </c>
      <c r="AH245">
        <v>1</v>
      </c>
      <c r="AI245">
        <v>20</v>
      </c>
      <c r="AJ245">
        <v>4</v>
      </c>
      <c r="AK245" t="b">
        <v>1</v>
      </c>
    </row>
    <row r="246" spans="1:37" x14ac:dyDescent="0.25">
      <c r="A246" s="17" t="s">
        <v>135</v>
      </c>
      <c r="B246" s="17" t="s">
        <v>136</v>
      </c>
      <c r="C246">
        <v>2010</v>
      </c>
      <c r="D246" s="3" t="s">
        <v>12</v>
      </c>
      <c r="E246" s="3" t="s">
        <v>611</v>
      </c>
      <c r="F246" s="29">
        <v>0</v>
      </c>
      <c r="G246" s="24">
        <v>0</v>
      </c>
      <c r="H246" s="5">
        <v>2.8000000000000001E-2</v>
      </c>
      <c r="I246" s="5">
        <v>0.12167665177153</v>
      </c>
      <c r="J246" s="17" t="s">
        <v>137</v>
      </c>
      <c r="K246" s="21" t="s">
        <v>629</v>
      </c>
      <c r="L246" s="4">
        <v>349</v>
      </c>
      <c r="M246" s="7" t="s">
        <v>365</v>
      </c>
      <c r="N246" s="7" t="s">
        <v>826</v>
      </c>
      <c r="O246" s="7" t="s">
        <v>347</v>
      </c>
      <c r="P246">
        <v>1972</v>
      </c>
      <c r="Q246">
        <v>2003</v>
      </c>
      <c r="R246" t="s">
        <v>247</v>
      </c>
      <c r="S246">
        <v>0</v>
      </c>
      <c r="T246">
        <v>1</v>
      </c>
      <c r="U246">
        <v>0</v>
      </c>
      <c r="W246">
        <v>1</v>
      </c>
      <c r="Y246">
        <v>0</v>
      </c>
      <c r="Z246">
        <v>0</v>
      </c>
      <c r="AA246">
        <v>1</v>
      </c>
      <c r="AB246">
        <v>0</v>
      </c>
      <c r="AC246">
        <v>1</v>
      </c>
      <c r="AD246">
        <v>0</v>
      </c>
      <c r="AE246">
        <v>0</v>
      </c>
      <c r="AF246">
        <v>0</v>
      </c>
      <c r="AG246">
        <v>1</v>
      </c>
      <c r="AH246">
        <v>1</v>
      </c>
      <c r="AI246">
        <v>20</v>
      </c>
      <c r="AJ246">
        <v>4</v>
      </c>
      <c r="AK246" t="b">
        <v>1</v>
      </c>
    </row>
    <row r="247" spans="1:37" x14ac:dyDescent="0.25">
      <c r="A247" s="17" t="s">
        <v>135</v>
      </c>
      <c r="B247" s="17" t="s">
        <v>136</v>
      </c>
      <c r="C247">
        <v>2010</v>
      </c>
      <c r="D247" s="3" t="s">
        <v>12</v>
      </c>
      <c r="E247" s="3" t="s">
        <v>611</v>
      </c>
      <c r="F247" s="29">
        <v>0</v>
      </c>
      <c r="G247" s="24">
        <v>0</v>
      </c>
      <c r="H247" s="5">
        <v>-6.2E-2</v>
      </c>
      <c r="I247" s="5">
        <v>9.9449335028049701E-2</v>
      </c>
      <c r="J247" s="17" t="s">
        <v>137</v>
      </c>
      <c r="K247" s="21" t="s">
        <v>631</v>
      </c>
      <c r="L247" s="4">
        <v>349</v>
      </c>
      <c r="M247" s="7" t="s">
        <v>365</v>
      </c>
      <c r="N247" s="7" t="s">
        <v>826</v>
      </c>
      <c r="O247" s="7" t="s">
        <v>347</v>
      </c>
      <c r="P247">
        <v>1972</v>
      </c>
      <c r="Q247">
        <v>2003</v>
      </c>
      <c r="R247" t="s">
        <v>247</v>
      </c>
      <c r="S247">
        <v>0</v>
      </c>
      <c r="T247">
        <v>1</v>
      </c>
      <c r="U247">
        <v>0</v>
      </c>
      <c r="W247">
        <v>0</v>
      </c>
      <c r="Y247">
        <v>1</v>
      </c>
      <c r="Z247">
        <v>0</v>
      </c>
      <c r="AA247">
        <v>1</v>
      </c>
      <c r="AB247">
        <v>0</v>
      </c>
      <c r="AC247">
        <v>1</v>
      </c>
      <c r="AD247">
        <v>0</v>
      </c>
      <c r="AE247">
        <v>0</v>
      </c>
      <c r="AF247">
        <v>0</v>
      </c>
      <c r="AG247">
        <v>1</v>
      </c>
      <c r="AH247">
        <v>1</v>
      </c>
      <c r="AI247">
        <v>20</v>
      </c>
      <c r="AJ247">
        <v>4</v>
      </c>
      <c r="AK247" t="b">
        <v>1</v>
      </c>
    </row>
    <row r="248" spans="1:37" x14ac:dyDescent="0.25">
      <c r="A248" s="17" t="s">
        <v>135</v>
      </c>
      <c r="B248" s="17" t="s">
        <v>136</v>
      </c>
      <c r="C248">
        <v>2010</v>
      </c>
      <c r="D248" s="3" t="s">
        <v>12</v>
      </c>
      <c r="E248" s="3" t="s">
        <v>611</v>
      </c>
      <c r="F248" s="29">
        <v>0</v>
      </c>
      <c r="G248" s="24">
        <v>0</v>
      </c>
      <c r="H248" s="5">
        <v>-0.22800000000000001</v>
      </c>
      <c r="I248" s="5">
        <v>0.17514810580437701</v>
      </c>
      <c r="J248" s="17" t="s">
        <v>137</v>
      </c>
      <c r="K248" s="21" t="s">
        <v>140</v>
      </c>
      <c r="L248" s="4">
        <v>349</v>
      </c>
      <c r="M248" s="7" t="s">
        <v>365</v>
      </c>
      <c r="N248" s="7" t="s">
        <v>826</v>
      </c>
      <c r="O248" s="7" t="s">
        <v>347</v>
      </c>
      <c r="P248">
        <v>1972</v>
      </c>
      <c r="Q248">
        <v>2003</v>
      </c>
      <c r="R248" t="s">
        <v>247</v>
      </c>
      <c r="S248">
        <v>0</v>
      </c>
      <c r="T248">
        <v>1</v>
      </c>
      <c r="U248">
        <v>0</v>
      </c>
      <c r="W248">
        <v>0</v>
      </c>
      <c r="Z248">
        <v>0</v>
      </c>
      <c r="AA248">
        <v>1</v>
      </c>
      <c r="AB248">
        <v>0</v>
      </c>
      <c r="AC248">
        <v>1</v>
      </c>
      <c r="AD248">
        <v>0</v>
      </c>
      <c r="AE248">
        <v>0</v>
      </c>
      <c r="AF248">
        <v>0</v>
      </c>
      <c r="AG248">
        <v>1</v>
      </c>
      <c r="AH248">
        <v>1</v>
      </c>
      <c r="AI248">
        <v>20</v>
      </c>
      <c r="AJ248">
        <v>4</v>
      </c>
      <c r="AK248" t="b">
        <v>1</v>
      </c>
    </row>
    <row r="249" spans="1:37" x14ac:dyDescent="0.25">
      <c r="A249" s="17" t="s">
        <v>135</v>
      </c>
      <c r="B249" s="17" t="s">
        <v>136</v>
      </c>
      <c r="C249">
        <v>2010</v>
      </c>
      <c r="D249" s="3" t="s">
        <v>12</v>
      </c>
      <c r="E249" s="3" t="s">
        <v>611</v>
      </c>
      <c r="F249" s="29">
        <v>0</v>
      </c>
      <c r="G249" s="24">
        <v>0</v>
      </c>
      <c r="H249" s="5">
        <v>-0.19600000000000001</v>
      </c>
      <c r="I249" s="5">
        <v>0.11810253292652</v>
      </c>
      <c r="J249" s="17" t="s">
        <v>137</v>
      </c>
      <c r="K249" s="21" t="s">
        <v>141</v>
      </c>
      <c r="L249" s="4">
        <v>349</v>
      </c>
      <c r="M249" s="7" t="s">
        <v>365</v>
      </c>
      <c r="N249" s="7" t="s">
        <v>826</v>
      </c>
      <c r="O249" s="7" t="s">
        <v>347</v>
      </c>
      <c r="P249">
        <v>1972</v>
      </c>
      <c r="Q249">
        <v>2003</v>
      </c>
      <c r="R249" t="s">
        <v>247</v>
      </c>
      <c r="S249">
        <v>0</v>
      </c>
      <c r="T249">
        <v>1</v>
      </c>
      <c r="U249">
        <v>0</v>
      </c>
      <c r="W249">
        <v>0</v>
      </c>
      <c r="Z249">
        <v>0</v>
      </c>
      <c r="AA249">
        <v>1</v>
      </c>
      <c r="AB249">
        <v>0</v>
      </c>
      <c r="AC249">
        <v>1</v>
      </c>
      <c r="AD249">
        <v>0</v>
      </c>
      <c r="AE249">
        <v>0</v>
      </c>
      <c r="AF249">
        <v>0</v>
      </c>
      <c r="AG249">
        <v>1</v>
      </c>
      <c r="AH249">
        <v>1</v>
      </c>
      <c r="AI249">
        <v>20</v>
      </c>
      <c r="AJ249">
        <v>4</v>
      </c>
      <c r="AK249" t="b">
        <v>1</v>
      </c>
    </row>
    <row r="250" spans="1:37" x14ac:dyDescent="0.25">
      <c r="A250" s="17" t="s">
        <v>135</v>
      </c>
      <c r="B250" s="17" t="s">
        <v>136</v>
      </c>
      <c r="C250">
        <v>2010</v>
      </c>
      <c r="D250" s="3" t="s">
        <v>12</v>
      </c>
      <c r="E250" s="3" t="s">
        <v>611</v>
      </c>
      <c r="F250" s="29">
        <v>0</v>
      </c>
      <c r="G250" s="24">
        <v>0</v>
      </c>
      <c r="H250" s="5">
        <v>-0.72299999999999998</v>
      </c>
      <c r="I250" s="5">
        <v>0.20739125950500301</v>
      </c>
      <c r="J250" s="17" t="s">
        <v>137</v>
      </c>
      <c r="K250" s="21" t="s">
        <v>142</v>
      </c>
      <c r="L250" s="4">
        <v>349</v>
      </c>
      <c r="M250" s="7" t="s">
        <v>365</v>
      </c>
      <c r="N250" s="7" t="s">
        <v>826</v>
      </c>
      <c r="O250" s="7" t="s">
        <v>347</v>
      </c>
      <c r="P250">
        <v>1972</v>
      </c>
      <c r="Q250">
        <v>2003</v>
      </c>
      <c r="R250" t="s">
        <v>247</v>
      </c>
      <c r="S250">
        <v>0</v>
      </c>
      <c r="T250">
        <v>1</v>
      </c>
      <c r="U250">
        <v>0</v>
      </c>
      <c r="W250">
        <v>0</v>
      </c>
      <c r="Z250">
        <v>0</v>
      </c>
      <c r="AA250">
        <v>1</v>
      </c>
      <c r="AB250">
        <v>0</v>
      </c>
      <c r="AC250">
        <v>1</v>
      </c>
      <c r="AD250">
        <v>0</v>
      </c>
      <c r="AE250">
        <v>0</v>
      </c>
      <c r="AF250">
        <v>0</v>
      </c>
      <c r="AG250">
        <v>1</v>
      </c>
      <c r="AH250">
        <v>1</v>
      </c>
      <c r="AI250">
        <v>20</v>
      </c>
      <c r="AJ250">
        <v>4</v>
      </c>
      <c r="AK250" t="b">
        <v>1</v>
      </c>
    </row>
    <row r="251" spans="1:37" x14ac:dyDescent="0.25">
      <c r="A251" s="17" t="s">
        <v>135</v>
      </c>
      <c r="B251" s="17" t="s">
        <v>136</v>
      </c>
      <c r="C251">
        <v>2010</v>
      </c>
      <c r="D251" s="3" t="s">
        <v>12</v>
      </c>
      <c r="E251" s="3" t="s">
        <v>611</v>
      </c>
      <c r="F251" s="29">
        <v>0</v>
      </c>
      <c r="G251" s="24">
        <v>0</v>
      </c>
      <c r="H251" s="5">
        <v>-0.153</v>
      </c>
      <c r="I251" s="5">
        <v>0.45558932872431401</v>
      </c>
      <c r="J251" s="17" t="s">
        <v>137</v>
      </c>
      <c r="K251" s="21" t="s">
        <v>143</v>
      </c>
      <c r="L251" s="4">
        <v>349</v>
      </c>
      <c r="M251" s="7" t="s">
        <v>365</v>
      </c>
      <c r="N251" s="7" t="s">
        <v>826</v>
      </c>
      <c r="O251" s="7" t="s">
        <v>347</v>
      </c>
      <c r="P251">
        <v>1972</v>
      </c>
      <c r="Q251">
        <v>2003</v>
      </c>
      <c r="R251" t="s">
        <v>247</v>
      </c>
      <c r="S251">
        <v>0</v>
      </c>
      <c r="T251">
        <v>1</v>
      </c>
      <c r="U251">
        <v>0</v>
      </c>
      <c r="W251">
        <v>0</v>
      </c>
      <c r="Z251">
        <v>0</v>
      </c>
      <c r="AA251">
        <v>1</v>
      </c>
      <c r="AB251">
        <v>0</v>
      </c>
      <c r="AC251">
        <v>1</v>
      </c>
      <c r="AD251">
        <v>0</v>
      </c>
      <c r="AE251">
        <v>0</v>
      </c>
      <c r="AF251">
        <v>0</v>
      </c>
      <c r="AG251">
        <v>1</v>
      </c>
      <c r="AH251">
        <v>1</v>
      </c>
      <c r="AI251">
        <v>20</v>
      </c>
      <c r="AJ251">
        <v>4</v>
      </c>
      <c r="AK251" t="b">
        <v>1</v>
      </c>
    </row>
    <row r="252" spans="1:37" x14ac:dyDescent="0.25">
      <c r="A252" s="17" t="s">
        <v>135</v>
      </c>
      <c r="B252" s="17" t="s">
        <v>136</v>
      </c>
      <c r="C252">
        <v>2010</v>
      </c>
      <c r="D252" s="3" t="s">
        <v>12</v>
      </c>
      <c r="E252" s="3" t="s">
        <v>611</v>
      </c>
      <c r="F252" s="29">
        <v>0</v>
      </c>
      <c r="G252" s="24">
        <v>0</v>
      </c>
      <c r="H252" s="5">
        <v>6.5000000000000002E-2</v>
      </c>
      <c r="I252" s="5">
        <v>8.0776693002692093E-2</v>
      </c>
      <c r="J252" s="17" t="s">
        <v>137</v>
      </c>
      <c r="K252" s="21" t="s">
        <v>144</v>
      </c>
      <c r="L252" s="4">
        <v>349</v>
      </c>
      <c r="M252" s="7" t="s">
        <v>365</v>
      </c>
      <c r="N252" s="7" t="s">
        <v>826</v>
      </c>
      <c r="O252" s="7" t="s">
        <v>347</v>
      </c>
      <c r="P252">
        <v>1972</v>
      </c>
      <c r="Q252">
        <v>2003</v>
      </c>
      <c r="R252" t="s">
        <v>247</v>
      </c>
      <c r="S252">
        <v>0</v>
      </c>
      <c r="T252">
        <v>1</v>
      </c>
      <c r="U252">
        <v>0</v>
      </c>
      <c r="W252">
        <v>0</v>
      </c>
      <c r="Z252">
        <v>0</v>
      </c>
      <c r="AA252">
        <v>1</v>
      </c>
      <c r="AB252">
        <v>0</v>
      </c>
      <c r="AC252">
        <v>1</v>
      </c>
      <c r="AD252">
        <v>0</v>
      </c>
      <c r="AE252">
        <v>0</v>
      </c>
      <c r="AF252">
        <v>0</v>
      </c>
      <c r="AG252">
        <v>1</v>
      </c>
      <c r="AH252">
        <v>1</v>
      </c>
      <c r="AI252">
        <v>20</v>
      </c>
      <c r="AJ252">
        <v>4</v>
      </c>
      <c r="AK252" t="b">
        <v>1</v>
      </c>
    </row>
    <row r="253" spans="1:37" x14ac:dyDescent="0.25">
      <c r="A253" s="17" t="s">
        <v>135</v>
      </c>
      <c r="B253" s="17" t="s">
        <v>136</v>
      </c>
      <c r="C253">
        <v>2010</v>
      </c>
      <c r="D253" s="3" t="s">
        <v>12</v>
      </c>
      <c r="E253" s="3" t="s">
        <v>611</v>
      </c>
      <c r="F253" s="29">
        <v>0</v>
      </c>
      <c r="G253" s="24">
        <v>0</v>
      </c>
      <c r="H253" s="5">
        <v>2.3E-2</v>
      </c>
      <c r="I253" s="5">
        <v>0.17261497415928201</v>
      </c>
      <c r="J253" s="17" t="s">
        <v>137</v>
      </c>
      <c r="K253" s="21" t="s">
        <v>145</v>
      </c>
      <c r="L253" s="4">
        <v>349</v>
      </c>
      <c r="M253" s="7" t="s">
        <v>365</v>
      </c>
      <c r="N253" s="7" t="s">
        <v>826</v>
      </c>
      <c r="O253" s="7" t="s">
        <v>347</v>
      </c>
      <c r="P253">
        <v>1972</v>
      </c>
      <c r="Q253">
        <v>2003</v>
      </c>
      <c r="R253" t="s">
        <v>247</v>
      </c>
      <c r="S253">
        <v>0</v>
      </c>
      <c r="T253">
        <v>1</v>
      </c>
      <c r="U253">
        <v>0</v>
      </c>
      <c r="W253">
        <v>0</v>
      </c>
      <c r="Z253">
        <v>0</v>
      </c>
      <c r="AA253">
        <v>1</v>
      </c>
      <c r="AB253">
        <v>0</v>
      </c>
      <c r="AC253">
        <v>1</v>
      </c>
      <c r="AD253">
        <v>0</v>
      </c>
      <c r="AE253">
        <v>0</v>
      </c>
      <c r="AF253">
        <v>0</v>
      </c>
      <c r="AG253">
        <v>1</v>
      </c>
      <c r="AH253">
        <v>1</v>
      </c>
      <c r="AI253">
        <v>20</v>
      </c>
      <c r="AJ253">
        <v>4</v>
      </c>
      <c r="AK253" t="b">
        <v>1</v>
      </c>
    </row>
    <row r="254" spans="1:37" x14ac:dyDescent="0.25">
      <c r="A254" s="17" t="s">
        <v>135</v>
      </c>
      <c r="B254" s="17" t="s">
        <v>136</v>
      </c>
      <c r="C254">
        <v>2010</v>
      </c>
      <c r="D254" s="3" t="s">
        <v>12</v>
      </c>
      <c r="E254" s="3" t="s">
        <v>611</v>
      </c>
      <c r="F254" s="29">
        <v>0</v>
      </c>
      <c r="G254" s="24">
        <v>0</v>
      </c>
      <c r="H254" s="5">
        <v>0.93700000000000006</v>
      </c>
      <c r="I254" s="5">
        <v>0.56121476146109195</v>
      </c>
      <c r="J254" s="17" t="s">
        <v>137</v>
      </c>
      <c r="K254" s="21" t="s">
        <v>138</v>
      </c>
      <c r="L254" s="4">
        <v>349</v>
      </c>
      <c r="M254" s="7" t="s">
        <v>365</v>
      </c>
      <c r="N254" s="7" t="s">
        <v>826</v>
      </c>
      <c r="O254" s="7" t="s">
        <v>347</v>
      </c>
      <c r="P254">
        <v>1972</v>
      </c>
      <c r="Q254">
        <v>2003</v>
      </c>
      <c r="R254" t="s">
        <v>247</v>
      </c>
      <c r="S254">
        <v>0</v>
      </c>
      <c r="T254">
        <v>1</v>
      </c>
      <c r="U254">
        <v>0</v>
      </c>
      <c r="W254">
        <v>0</v>
      </c>
      <c r="Z254">
        <v>0</v>
      </c>
      <c r="AA254">
        <v>1</v>
      </c>
      <c r="AB254">
        <v>0</v>
      </c>
      <c r="AC254">
        <v>1</v>
      </c>
      <c r="AD254">
        <v>0</v>
      </c>
      <c r="AE254">
        <v>0</v>
      </c>
      <c r="AF254">
        <v>0</v>
      </c>
      <c r="AG254">
        <v>1</v>
      </c>
      <c r="AH254">
        <v>1</v>
      </c>
      <c r="AI254">
        <v>20</v>
      </c>
      <c r="AJ254">
        <v>4</v>
      </c>
      <c r="AK254" t="b">
        <v>1</v>
      </c>
    </row>
    <row r="255" spans="1:37" x14ac:dyDescent="0.25">
      <c r="A255" s="17" t="s">
        <v>135</v>
      </c>
      <c r="B255" s="17" t="s">
        <v>136</v>
      </c>
      <c r="C255">
        <v>2010</v>
      </c>
      <c r="D255" s="3" t="s">
        <v>12</v>
      </c>
      <c r="E255" s="3" t="s">
        <v>611</v>
      </c>
      <c r="F255" s="29">
        <v>0</v>
      </c>
      <c r="G255" s="24">
        <v>0</v>
      </c>
      <c r="H255" s="5">
        <v>1.4419999999999999</v>
      </c>
      <c r="I255" s="5">
        <v>0.85581643431967702</v>
      </c>
      <c r="J255" s="17" t="s">
        <v>137</v>
      </c>
      <c r="K255" s="21" t="s">
        <v>139</v>
      </c>
      <c r="L255" s="4">
        <v>349</v>
      </c>
      <c r="M255" s="7" t="s">
        <v>365</v>
      </c>
      <c r="N255" s="7" t="s">
        <v>826</v>
      </c>
      <c r="O255" s="7" t="s">
        <v>347</v>
      </c>
      <c r="P255">
        <v>1972</v>
      </c>
      <c r="Q255">
        <v>2003</v>
      </c>
      <c r="R255" t="s">
        <v>247</v>
      </c>
      <c r="S255">
        <v>0</v>
      </c>
      <c r="T255">
        <v>1</v>
      </c>
      <c r="U255">
        <v>0</v>
      </c>
      <c r="W255">
        <v>0</v>
      </c>
      <c r="Z255">
        <v>0</v>
      </c>
      <c r="AA255">
        <v>1</v>
      </c>
      <c r="AB255">
        <v>0</v>
      </c>
      <c r="AC255">
        <v>1</v>
      </c>
      <c r="AD255">
        <v>0</v>
      </c>
      <c r="AE255">
        <v>0</v>
      </c>
      <c r="AF255">
        <v>0</v>
      </c>
      <c r="AG255">
        <v>1</v>
      </c>
      <c r="AH255">
        <v>1</v>
      </c>
      <c r="AI255">
        <v>20</v>
      </c>
      <c r="AJ255">
        <v>4</v>
      </c>
      <c r="AK255" t="b">
        <v>1</v>
      </c>
    </row>
    <row r="256" spans="1:37" x14ac:dyDescent="0.25">
      <c r="A256" s="17" t="s">
        <v>135</v>
      </c>
      <c r="B256" s="17" t="s">
        <v>136</v>
      </c>
      <c r="C256">
        <v>2010</v>
      </c>
      <c r="D256" s="3" t="s">
        <v>12</v>
      </c>
      <c r="E256" s="3" t="s">
        <v>611</v>
      </c>
      <c r="F256" s="29">
        <v>0</v>
      </c>
      <c r="G256" s="24">
        <v>0</v>
      </c>
      <c r="H256" s="5">
        <v>0.79800000000000004</v>
      </c>
      <c r="I256" s="5">
        <v>0.27726030443681299</v>
      </c>
      <c r="J256" s="17" t="s">
        <v>137</v>
      </c>
      <c r="K256" s="21" t="s">
        <v>623</v>
      </c>
      <c r="L256" s="4">
        <v>349</v>
      </c>
      <c r="M256" s="7" t="s">
        <v>365</v>
      </c>
      <c r="N256" s="7" t="s">
        <v>826</v>
      </c>
      <c r="O256" s="7" t="s">
        <v>347</v>
      </c>
      <c r="P256">
        <v>1972</v>
      </c>
      <c r="Q256">
        <v>2003</v>
      </c>
      <c r="R256" t="s">
        <v>247</v>
      </c>
      <c r="S256">
        <v>0</v>
      </c>
      <c r="T256">
        <v>1</v>
      </c>
      <c r="U256">
        <v>0</v>
      </c>
      <c r="W256">
        <v>0</v>
      </c>
      <c r="Y256">
        <v>1</v>
      </c>
      <c r="Z256">
        <v>0</v>
      </c>
      <c r="AA256">
        <v>1</v>
      </c>
      <c r="AB256">
        <v>0</v>
      </c>
      <c r="AC256">
        <v>1</v>
      </c>
      <c r="AD256">
        <v>0</v>
      </c>
      <c r="AE256">
        <v>0</v>
      </c>
      <c r="AF256">
        <v>0</v>
      </c>
      <c r="AG256">
        <v>1</v>
      </c>
      <c r="AH256">
        <v>1</v>
      </c>
      <c r="AI256">
        <v>20</v>
      </c>
      <c r="AJ256">
        <v>4</v>
      </c>
      <c r="AK256" t="b">
        <v>1</v>
      </c>
    </row>
    <row r="257" spans="1:37" x14ac:dyDescent="0.25">
      <c r="A257" s="17" t="s">
        <v>135</v>
      </c>
      <c r="B257" s="17" t="s">
        <v>136</v>
      </c>
      <c r="C257">
        <v>2010</v>
      </c>
      <c r="D257" s="3" t="s">
        <v>12</v>
      </c>
      <c r="E257" s="3" t="s">
        <v>611</v>
      </c>
      <c r="F257" s="29">
        <v>0</v>
      </c>
      <c r="G257" s="24">
        <v>0</v>
      </c>
      <c r="H257" s="5">
        <v>-0.46</v>
      </c>
      <c r="I257" s="5">
        <v>0.312483586723319</v>
      </c>
      <c r="J257" s="17" t="s">
        <v>137</v>
      </c>
      <c r="K257" s="21" t="s">
        <v>624</v>
      </c>
      <c r="L257" s="4">
        <v>349</v>
      </c>
      <c r="M257" s="7" t="s">
        <v>365</v>
      </c>
      <c r="N257" s="7" t="s">
        <v>826</v>
      </c>
      <c r="O257" s="7" t="s">
        <v>347</v>
      </c>
      <c r="P257">
        <v>1972</v>
      </c>
      <c r="Q257">
        <v>2003</v>
      </c>
      <c r="R257" t="s">
        <v>247</v>
      </c>
      <c r="S257">
        <v>0</v>
      </c>
      <c r="T257">
        <v>1</v>
      </c>
      <c r="U257">
        <v>0</v>
      </c>
      <c r="W257">
        <v>0</v>
      </c>
      <c r="Y257">
        <v>1</v>
      </c>
      <c r="Z257">
        <v>0</v>
      </c>
      <c r="AA257">
        <v>1</v>
      </c>
      <c r="AB257">
        <v>0</v>
      </c>
      <c r="AC257">
        <v>1</v>
      </c>
      <c r="AD257">
        <v>0</v>
      </c>
      <c r="AE257">
        <v>0</v>
      </c>
      <c r="AF257">
        <v>0</v>
      </c>
      <c r="AG257">
        <v>1</v>
      </c>
      <c r="AH257">
        <v>1</v>
      </c>
      <c r="AI257">
        <v>20</v>
      </c>
      <c r="AJ257">
        <v>4</v>
      </c>
      <c r="AK257" t="b">
        <v>1</v>
      </c>
    </row>
    <row r="258" spans="1:37" x14ac:dyDescent="0.25">
      <c r="A258" s="17" t="s">
        <v>135</v>
      </c>
      <c r="B258" s="17" t="s">
        <v>136</v>
      </c>
      <c r="C258">
        <v>2010</v>
      </c>
      <c r="D258" s="3" t="s">
        <v>12</v>
      </c>
      <c r="E258" s="3" t="s">
        <v>611</v>
      </c>
      <c r="F258" s="29">
        <v>0</v>
      </c>
      <c r="G258" s="24">
        <v>0</v>
      </c>
      <c r="H258" s="5">
        <v>-0.67400000000000004</v>
      </c>
      <c r="I258" s="5">
        <v>0.30476806345406399</v>
      </c>
      <c r="J258" s="17" t="s">
        <v>137</v>
      </c>
      <c r="K258" s="21" t="s">
        <v>625</v>
      </c>
      <c r="L258" s="4">
        <v>349</v>
      </c>
      <c r="M258" s="7" t="s">
        <v>365</v>
      </c>
      <c r="N258" s="7" t="s">
        <v>826</v>
      </c>
      <c r="O258" s="7" t="s">
        <v>347</v>
      </c>
      <c r="P258">
        <v>1972</v>
      </c>
      <c r="Q258">
        <v>2003</v>
      </c>
      <c r="R258" t="s">
        <v>247</v>
      </c>
      <c r="S258">
        <v>0</v>
      </c>
      <c r="T258">
        <v>1</v>
      </c>
      <c r="U258">
        <v>0</v>
      </c>
      <c r="W258">
        <v>0</v>
      </c>
      <c r="Y258">
        <v>1</v>
      </c>
      <c r="Z258">
        <v>0</v>
      </c>
      <c r="AA258">
        <v>1</v>
      </c>
      <c r="AB258">
        <v>0</v>
      </c>
      <c r="AC258">
        <v>1</v>
      </c>
      <c r="AD258">
        <v>0</v>
      </c>
      <c r="AE258">
        <v>0</v>
      </c>
      <c r="AF258">
        <v>0</v>
      </c>
      <c r="AG258">
        <v>1</v>
      </c>
      <c r="AH258">
        <v>1</v>
      </c>
      <c r="AI258">
        <v>20</v>
      </c>
      <c r="AJ258">
        <v>4</v>
      </c>
      <c r="AK258" t="b">
        <v>1</v>
      </c>
    </row>
    <row r="259" spans="1:37" x14ac:dyDescent="0.25">
      <c r="A259" s="17" t="s">
        <v>135</v>
      </c>
      <c r="B259" s="17" t="s">
        <v>136</v>
      </c>
      <c r="C259">
        <v>2010</v>
      </c>
      <c r="D259" s="3" t="s">
        <v>12</v>
      </c>
      <c r="E259" s="3" t="s">
        <v>611</v>
      </c>
      <c r="F259" s="29">
        <v>0</v>
      </c>
      <c r="G259" s="24">
        <v>0</v>
      </c>
      <c r="H259" s="5">
        <v>-0.25700000000000001</v>
      </c>
      <c r="I259" s="5">
        <v>0.40528360603232699</v>
      </c>
      <c r="J259" s="17" t="s">
        <v>137</v>
      </c>
      <c r="K259" s="21" t="s">
        <v>626</v>
      </c>
      <c r="L259" s="4">
        <v>349</v>
      </c>
      <c r="M259" s="7" t="s">
        <v>365</v>
      </c>
      <c r="N259" s="7" t="s">
        <v>826</v>
      </c>
      <c r="O259" s="7" t="s">
        <v>347</v>
      </c>
      <c r="P259">
        <v>1972</v>
      </c>
      <c r="Q259">
        <v>2003</v>
      </c>
      <c r="R259" t="s">
        <v>247</v>
      </c>
      <c r="S259">
        <v>0</v>
      </c>
      <c r="T259">
        <v>1</v>
      </c>
      <c r="U259">
        <v>0</v>
      </c>
      <c r="W259">
        <v>0</v>
      </c>
      <c r="Y259">
        <v>1</v>
      </c>
      <c r="Z259">
        <v>0</v>
      </c>
      <c r="AA259">
        <v>1</v>
      </c>
      <c r="AB259">
        <v>0</v>
      </c>
      <c r="AC259">
        <v>1</v>
      </c>
      <c r="AD259">
        <v>0</v>
      </c>
      <c r="AE259">
        <v>0</v>
      </c>
      <c r="AF259">
        <v>0</v>
      </c>
      <c r="AG259">
        <v>1</v>
      </c>
      <c r="AH259">
        <v>1</v>
      </c>
      <c r="AI259">
        <v>20</v>
      </c>
      <c r="AJ259">
        <v>4</v>
      </c>
      <c r="AK259" t="b">
        <v>1</v>
      </c>
    </row>
    <row r="260" spans="1:37" x14ac:dyDescent="0.25">
      <c r="A260" s="17" t="s">
        <v>135</v>
      </c>
      <c r="B260" s="17" t="s">
        <v>136</v>
      </c>
      <c r="C260">
        <v>2010</v>
      </c>
      <c r="D260" s="3" t="s">
        <v>12</v>
      </c>
      <c r="E260" s="3" t="s">
        <v>611</v>
      </c>
      <c r="F260" s="29">
        <v>0</v>
      </c>
      <c r="G260" s="24">
        <v>0</v>
      </c>
      <c r="H260" s="5">
        <v>0.68200000000000005</v>
      </c>
      <c r="I260" s="5">
        <v>0.207261650079585</v>
      </c>
      <c r="J260" s="17" t="s">
        <v>137</v>
      </c>
      <c r="K260" s="21" t="s">
        <v>627</v>
      </c>
      <c r="L260" s="4">
        <v>349</v>
      </c>
      <c r="M260" s="7" t="s">
        <v>365</v>
      </c>
      <c r="N260" s="7" t="s">
        <v>826</v>
      </c>
      <c r="O260" s="7" t="s">
        <v>347</v>
      </c>
      <c r="P260">
        <v>1972</v>
      </c>
      <c r="Q260">
        <v>2003</v>
      </c>
      <c r="R260" t="s">
        <v>247</v>
      </c>
      <c r="S260">
        <v>0</v>
      </c>
      <c r="T260">
        <v>1</v>
      </c>
      <c r="U260">
        <v>0</v>
      </c>
      <c r="W260">
        <v>0</v>
      </c>
      <c r="Y260">
        <v>1</v>
      </c>
      <c r="Z260">
        <v>0</v>
      </c>
      <c r="AA260">
        <v>1</v>
      </c>
      <c r="AB260">
        <v>0</v>
      </c>
      <c r="AC260">
        <v>1</v>
      </c>
      <c r="AD260">
        <v>0</v>
      </c>
      <c r="AE260">
        <v>0</v>
      </c>
      <c r="AF260">
        <v>0</v>
      </c>
      <c r="AG260">
        <v>1</v>
      </c>
      <c r="AH260">
        <v>1</v>
      </c>
      <c r="AI260">
        <v>20</v>
      </c>
      <c r="AJ260">
        <v>4</v>
      </c>
      <c r="AK260" t="b">
        <v>1</v>
      </c>
    </row>
    <row r="261" spans="1:37" x14ac:dyDescent="0.25">
      <c r="A261" s="17" t="s">
        <v>135</v>
      </c>
      <c r="B261" s="17" t="s">
        <v>136</v>
      </c>
      <c r="C261">
        <v>2010</v>
      </c>
      <c r="D261" s="3" t="s">
        <v>12</v>
      </c>
      <c r="E261" s="3" t="s">
        <v>611</v>
      </c>
      <c r="F261" s="29">
        <v>0</v>
      </c>
      <c r="G261" s="24">
        <v>0</v>
      </c>
      <c r="H261" s="5">
        <v>-0.32300000000000001</v>
      </c>
      <c r="I261" s="5">
        <v>0.30085568149080499</v>
      </c>
      <c r="J261" s="17" t="s">
        <v>137</v>
      </c>
      <c r="K261" s="21" t="s">
        <v>628</v>
      </c>
      <c r="L261" s="4">
        <v>349</v>
      </c>
      <c r="M261" s="7" t="s">
        <v>365</v>
      </c>
      <c r="N261" s="7" t="s">
        <v>826</v>
      </c>
      <c r="O261" s="7" t="s">
        <v>347</v>
      </c>
      <c r="P261">
        <v>1972</v>
      </c>
      <c r="Q261">
        <v>2003</v>
      </c>
      <c r="R261" t="s">
        <v>247</v>
      </c>
      <c r="S261">
        <v>0</v>
      </c>
      <c r="T261">
        <v>1</v>
      </c>
      <c r="U261">
        <v>0</v>
      </c>
      <c r="W261">
        <v>0</v>
      </c>
      <c r="Y261">
        <v>1</v>
      </c>
      <c r="Z261">
        <v>0</v>
      </c>
      <c r="AA261">
        <v>1</v>
      </c>
      <c r="AB261">
        <v>0</v>
      </c>
      <c r="AC261">
        <v>1</v>
      </c>
      <c r="AD261">
        <v>0</v>
      </c>
      <c r="AE261">
        <v>0</v>
      </c>
      <c r="AF261">
        <v>0</v>
      </c>
      <c r="AG261">
        <v>1</v>
      </c>
      <c r="AH261">
        <v>1</v>
      </c>
      <c r="AI261">
        <v>20</v>
      </c>
      <c r="AJ261">
        <v>4</v>
      </c>
      <c r="AK261" t="b">
        <v>1</v>
      </c>
    </row>
    <row r="262" spans="1:37" x14ac:dyDescent="0.25">
      <c r="A262" s="17" t="s">
        <v>135</v>
      </c>
      <c r="B262" s="17" t="s">
        <v>136</v>
      </c>
      <c r="C262">
        <v>2010</v>
      </c>
      <c r="D262" s="3" t="s">
        <v>12</v>
      </c>
      <c r="E262" s="3" t="s">
        <v>611</v>
      </c>
      <c r="F262" s="29">
        <v>0</v>
      </c>
      <c r="G262" s="24">
        <v>0</v>
      </c>
      <c r="H262" s="5">
        <v>-0.112</v>
      </c>
      <c r="I262" s="5">
        <v>0.51855625444001496</v>
      </c>
      <c r="J262" s="17" t="s">
        <v>137</v>
      </c>
      <c r="K262" s="21" t="s">
        <v>630</v>
      </c>
      <c r="L262" s="4">
        <v>349</v>
      </c>
      <c r="M262" s="7" t="s">
        <v>365</v>
      </c>
      <c r="N262" s="7" t="s">
        <v>826</v>
      </c>
      <c r="O262" s="7" t="s">
        <v>347</v>
      </c>
      <c r="P262">
        <v>1972</v>
      </c>
      <c r="Q262">
        <v>2003</v>
      </c>
      <c r="R262" t="s">
        <v>247</v>
      </c>
      <c r="S262">
        <v>0</v>
      </c>
      <c r="T262">
        <v>1</v>
      </c>
      <c r="U262">
        <v>0</v>
      </c>
      <c r="W262">
        <v>0</v>
      </c>
      <c r="Y262">
        <v>1</v>
      </c>
      <c r="Z262">
        <v>0</v>
      </c>
      <c r="AA262">
        <v>1</v>
      </c>
      <c r="AB262">
        <v>0</v>
      </c>
      <c r="AC262">
        <v>1</v>
      </c>
      <c r="AD262">
        <v>0</v>
      </c>
      <c r="AE262">
        <v>0</v>
      </c>
      <c r="AF262">
        <v>0</v>
      </c>
      <c r="AG262">
        <v>1</v>
      </c>
      <c r="AH262">
        <v>1</v>
      </c>
      <c r="AI262">
        <v>20</v>
      </c>
      <c r="AJ262">
        <v>4</v>
      </c>
      <c r="AK262" t="b">
        <v>1</v>
      </c>
    </row>
    <row r="263" spans="1:37" x14ac:dyDescent="0.25">
      <c r="A263" s="17" t="s">
        <v>135</v>
      </c>
      <c r="B263" s="17" t="s">
        <v>136</v>
      </c>
      <c r="C263">
        <v>2010</v>
      </c>
      <c r="D263" s="3" t="s">
        <v>12</v>
      </c>
      <c r="E263" s="3" t="s">
        <v>611</v>
      </c>
      <c r="F263" s="29">
        <v>0</v>
      </c>
      <c r="G263" s="24">
        <v>0</v>
      </c>
      <c r="H263" s="5">
        <v>0.20899999999999999</v>
      </c>
      <c r="I263" s="5">
        <v>0.25421611997384602</v>
      </c>
      <c r="J263" s="17" t="s">
        <v>137</v>
      </c>
      <c r="K263" s="21" t="s">
        <v>629</v>
      </c>
      <c r="L263" s="4">
        <v>349</v>
      </c>
      <c r="M263" s="7" t="s">
        <v>365</v>
      </c>
      <c r="N263" s="7" t="s">
        <v>826</v>
      </c>
      <c r="O263" s="7" t="s">
        <v>347</v>
      </c>
      <c r="P263">
        <v>1972</v>
      </c>
      <c r="Q263">
        <v>2003</v>
      </c>
      <c r="R263" t="s">
        <v>247</v>
      </c>
      <c r="S263">
        <v>0</v>
      </c>
      <c r="T263">
        <v>1</v>
      </c>
      <c r="U263">
        <v>0</v>
      </c>
      <c r="W263">
        <v>1</v>
      </c>
      <c r="Y263">
        <v>0</v>
      </c>
      <c r="Z263">
        <v>0</v>
      </c>
      <c r="AA263">
        <v>1</v>
      </c>
      <c r="AB263">
        <v>0</v>
      </c>
      <c r="AC263">
        <v>1</v>
      </c>
      <c r="AD263">
        <v>0</v>
      </c>
      <c r="AE263">
        <v>0</v>
      </c>
      <c r="AF263">
        <v>0</v>
      </c>
      <c r="AG263">
        <v>1</v>
      </c>
      <c r="AH263">
        <v>1</v>
      </c>
      <c r="AI263">
        <v>20</v>
      </c>
      <c r="AJ263">
        <v>4</v>
      </c>
      <c r="AK263" t="b">
        <v>1</v>
      </c>
    </row>
    <row r="264" spans="1:37" x14ac:dyDescent="0.25">
      <c r="A264" s="17" t="s">
        <v>135</v>
      </c>
      <c r="B264" s="17" t="s">
        <v>136</v>
      </c>
      <c r="C264">
        <v>2010</v>
      </c>
      <c r="D264" s="3" t="s">
        <v>12</v>
      </c>
      <c r="E264" s="3" t="s">
        <v>611</v>
      </c>
      <c r="F264" s="29">
        <v>0</v>
      </c>
      <c r="G264" s="24">
        <v>0</v>
      </c>
      <c r="H264" s="5">
        <v>1E-3</v>
      </c>
      <c r="I264" s="5">
        <v>0.265960893608919</v>
      </c>
      <c r="J264" s="17" t="s">
        <v>137</v>
      </c>
      <c r="K264" s="21" t="s">
        <v>631</v>
      </c>
      <c r="L264" s="4">
        <v>349</v>
      </c>
      <c r="M264" s="7" t="s">
        <v>365</v>
      </c>
      <c r="N264" s="7" t="s">
        <v>826</v>
      </c>
      <c r="O264" s="7" t="s">
        <v>347</v>
      </c>
      <c r="P264">
        <v>1972</v>
      </c>
      <c r="Q264">
        <v>2003</v>
      </c>
      <c r="R264" t="s">
        <v>247</v>
      </c>
      <c r="S264">
        <v>0</v>
      </c>
      <c r="T264">
        <v>1</v>
      </c>
      <c r="U264">
        <v>0</v>
      </c>
      <c r="W264">
        <v>0</v>
      </c>
      <c r="Y264">
        <v>1</v>
      </c>
      <c r="Z264">
        <v>0</v>
      </c>
      <c r="AA264">
        <v>1</v>
      </c>
      <c r="AB264">
        <v>0</v>
      </c>
      <c r="AC264">
        <v>1</v>
      </c>
      <c r="AD264">
        <v>0</v>
      </c>
      <c r="AE264">
        <v>0</v>
      </c>
      <c r="AF264">
        <v>0</v>
      </c>
      <c r="AG264">
        <v>1</v>
      </c>
      <c r="AH264">
        <v>1</v>
      </c>
      <c r="AI264">
        <v>20</v>
      </c>
      <c r="AJ264">
        <v>4</v>
      </c>
      <c r="AK264" t="b">
        <v>1</v>
      </c>
    </row>
    <row r="265" spans="1:37" x14ac:dyDescent="0.25">
      <c r="A265" s="17" t="s">
        <v>135</v>
      </c>
      <c r="B265" s="17" t="s">
        <v>136</v>
      </c>
      <c r="C265">
        <v>2010</v>
      </c>
      <c r="D265" s="3" t="s">
        <v>12</v>
      </c>
      <c r="E265" s="3" t="s">
        <v>611</v>
      </c>
      <c r="F265" s="29">
        <v>0</v>
      </c>
      <c r="G265" s="24">
        <v>0</v>
      </c>
      <c r="H265" s="5">
        <v>0.22</v>
      </c>
      <c r="I265" s="5">
        <v>0.36711989077277901</v>
      </c>
      <c r="J265" s="17" t="s">
        <v>137</v>
      </c>
      <c r="K265" s="21" t="s">
        <v>140</v>
      </c>
      <c r="L265" s="4">
        <v>349</v>
      </c>
      <c r="M265" s="7" t="s">
        <v>365</v>
      </c>
      <c r="N265" s="7" t="s">
        <v>826</v>
      </c>
      <c r="O265" s="7" t="s">
        <v>347</v>
      </c>
      <c r="P265">
        <v>1972</v>
      </c>
      <c r="Q265">
        <v>2003</v>
      </c>
      <c r="R265" t="s">
        <v>247</v>
      </c>
      <c r="S265">
        <v>0</v>
      </c>
      <c r="T265">
        <v>1</v>
      </c>
      <c r="U265">
        <v>0</v>
      </c>
      <c r="W265">
        <v>0</v>
      </c>
      <c r="Z265">
        <v>0</v>
      </c>
      <c r="AA265">
        <v>1</v>
      </c>
      <c r="AB265">
        <v>0</v>
      </c>
      <c r="AC265">
        <v>1</v>
      </c>
      <c r="AD265">
        <v>0</v>
      </c>
      <c r="AE265">
        <v>0</v>
      </c>
      <c r="AF265">
        <v>0</v>
      </c>
      <c r="AG265">
        <v>1</v>
      </c>
      <c r="AH265">
        <v>1</v>
      </c>
      <c r="AI265">
        <v>20</v>
      </c>
      <c r="AJ265">
        <v>4</v>
      </c>
      <c r="AK265" t="b">
        <v>1</v>
      </c>
    </row>
    <row r="266" spans="1:37" x14ac:dyDescent="0.25">
      <c r="A266" s="17" t="s">
        <v>135</v>
      </c>
      <c r="B266" s="17" t="s">
        <v>136</v>
      </c>
      <c r="C266">
        <v>2010</v>
      </c>
      <c r="D266" s="3" t="s">
        <v>12</v>
      </c>
      <c r="E266" s="3" t="s">
        <v>611</v>
      </c>
      <c r="F266" s="29">
        <v>0</v>
      </c>
      <c r="G266" s="24">
        <v>0</v>
      </c>
      <c r="H266" s="5">
        <v>0.51800000000000002</v>
      </c>
      <c r="I266" s="5">
        <v>0.201100282261063</v>
      </c>
      <c r="J266" s="17" t="s">
        <v>137</v>
      </c>
      <c r="K266" s="21" t="s">
        <v>141</v>
      </c>
      <c r="L266" s="4">
        <v>349</v>
      </c>
      <c r="M266" s="7" t="s">
        <v>365</v>
      </c>
      <c r="N266" s="7" t="s">
        <v>826</v>
      </c>
      <c r="O266" s="7" t="s">
        <v>347</v>
      </c>
      <c r="P266">
        <v>1972</v>
      </c>
      <c r="Q266">
        <v>2003</v>
      </c>
      <c r="R266" t="s">
        <v>247</v>
      </c>
      <c r="S266">
        <v>0</v>
      </c>
      <c r="T266">
        <v>1</v>
      </c>
      <c r="U266">
        <v>0</v>
      </c>
      <c r="W266">
        <v>0</v>
      </c>
      <c r="Z266">
        <v>0</v>
      </c>
      <c r="AA266">
        <v>1</v>
      </c>
      <c r="AB266">
        <v>0</v>
      </c>
      <c r="AC266">
        <v>1</v>
      </c>
      <c r="AD266">
        <v>0</v>
      </c>
      <c r="AE266">
        <v>0</v>
      </c>
      <c r="AF266">
        <v>0</v>
      </c>
      <c r="AG266">
        <v>1</v>
      </c>
      <c r="AH266">
        <v>1</v>
      </c>
      <c r="AI266">
        <v>20</v>
      </c>
      <c r="AJ266">
        <v>4</v>
      </c>
      <c r="AK266" t="b">
        <v>1</v>
      </c>
    </row>
    <row r="267" spans="1:37" x14ac:dyDescent="0.25">
      <c r="A267" s="17" t="s">
        <v>135</v>
      </c>
      <c r="B267" s="17" t="s">
        <v>136</v>
      </c>
      <c r="C267">
        <v>2010</v>
      </c>
      <c r="D267" s="3" t="s">
        <v>12</v>
      </c>
      <c r="E267" s="3" t="s">
        <v>611</v>
      </c>
      <c r="F267" s="29">
        <v>0</v>
      </c>
      <c r="G267" s="24">
        <v>0</v>
      </c>
      <c r="H267" s="5">
        <v>-0.623</v>
      </c>
      <c r="I267" s="5">
        <v>0.36054611099967299</v>
      </c>
      <c r="J267" s="17" t="s">
        <v>137</v>
      </c>
      <c r="K267" s="21" t="s">
        <v>142</v>
      </c>
      <c r="L267" s="4">
        <v>349</v>
      </c>
      <c r="M267" s="7" t="s">
        <v>365</v>
      </c>
      <c r="N267" s="7" t="s">
        <v>826</v>
      </c>
      <c r="O267" s="7" t="s">
        <v>347</v>
      </c>
      <c r="P267">
        <v>1972</v>
      </c>
      <c r="Q267">
        <v>2003</v>
      </c>
      <c r="R267" t="s">
        <v>247</v>
      </c>
      <c r="S267">
        <v>0</v>
      </c>
      <c r="T267">
        <v>1</v>
      </c>
      <c r="U267">
        <v>0</v>
      </c>
      <c r="W267">
        <v>0</v>
      </c>
      <c r="Z267">
        <v>0</v>
      </c>
      <c r="AA267">
        <v>1</v>
      </c>
      <c r="AB267">
        <v>0</v>
      </c>
      <c r="AC267">
        <v>1</v>
      </c>
      <c r="AD267">
        <v>0</v>
      </c>
      <c r="AE267">
        <v>0</v>
      </c>
      <c r="AF267">
        <v>0</v>
      </c>
      <c r="AG267">
        <v>1</v>
      </c>
      <c r="AH267">
        <v>1</v>
      </c>
      <c r="AI267">
        <v>20</v>
      </c>
      <c r="AJ267">
        <v>4</v>
      </c>
      <c r="AK267" t="b">
        <v>1</v>
      </c>
    </row>
    <row r="268" spans="1:37" x14ac:dyDescent="0.25">
      <c r="A268" s="17" t="s">
        <v>135</v>
      </c>
      <c r="B268" s="17" t="s">
        <v>136</v>
      </c>
      <c r="C268">
        <v>2010</v>
      </c>
      <c r="D268" s="3" t="s">
        <v>12</v>
      </c>
      <c r="E268" s="3" t="s">
        <v>611</v>
      </c>
      <c r="F268" s="29">
        <v>0</v>
      </c>
      <c r="G268" s="24">
        <v>0</v>
      </c>
      <c r="H268" s="5">
        <v>0.59799999999999998</v>
      </c>
      <c r="I268" s="5">
        <v>0.52535008190224097</v>
      </c>
      <c r="J268" s="17" t="s">
        <v>137</v>
      </c>
      <c r="K268" s="21" t="s">
        <v>143</v>
      </c>
      <c r="L268" s="4">
        <v>349</v>
      </c>
      <c r="M268" s="7" t="s">
        <v>365</v>
      </c>
      <c r="N268" s="7" t="s">
        <v>826</v>
      </c>
      <c r="O268" s="7" t="s">
        <v>347</v>
      </c>
      <c r="P268">
        <v>1972</v>
      </c>
      <c r="Q268">
        <v>2003</v>
      </c>
      <c r="R268" t="s">
        <v>247</v>
      </c>
      <c r="S268">
        <v>0</v>
      </c>
      <c r="T268">
        <v>1</v>
      </c>
      <c r="U268">
        <v>0</v>
      </c>
      <c r="W268">
        <v>0</v>
      </c>
      <c r="Z268">
        <v>0</v>
      </c>
      <c r="AA268">
        <v>1</v>
      </c>
      <c r="AB268">
        <v>0</v>
      </c>
      <c r="AC268">
        <v>1</v>
      </c>
      <c r="AD268">
        <v>0</v>
      </c>
      <c r="AE268">
        <v>0</v>
      </c>
      <c r="AF268">
        <v>0</v>
      </c>
      <c r="AG268">
        <v>1</v>
      </c>
      <c r="AH268">
        <v>1</v>
      </c>
      <c r="AI268">
        <v>20</v>
      </c>
      <c r="AJ268">
        <v>4</v>
      </c>
      <c r="AK268" t="b">
        <v>1</v>
      </c>
    </row>
    <row r="269" spans="1:37" x14ac:dyDescent="0.25">
      <c r="A269" s="17" t="s">
        <v>135</v>
      </c>
      <c r="B269" s="17" t="s">
        <v>136</v>
      </c>
      <c r="C269">
        <v>2010</v>
      </c>
      <c r="D269" s="3" t="s">
        <v>12</v>
      </c>
      <c r="E269" s="3" t="s">
        <v>611</v>
      </c>
      <c r="F269" s="29">
        <v>0</v>
      </c>
      <c r="G269" s="24">
        <v>0</v>
      </c>
      <c r="H269" s="5">
        <v>0.496</v>
      </c>
      <c r="I269" s="5">
        <v>0.201850563507778</v>
      </c>
      <c r="J269" s="17" t="s">
        <v>137</v>
      </c>
      <c r="K269" s="21" t="s">
        <v>144</v>
      </c>
      <c r="L269" s="4">
        <v>349</v>
      </c>
      <c r="M269" s="7" t="s">
        <v>365</v>
      </c>
      <c r="N269" s="7" t="s">
        <v>826</v>
      </c>
      <c r="O269" s="7" t="s">
        <v>347</v>
      </c>
      <c r="P269">
        <v>1972</v>
      </c>
      <c r="Q269">
        <v>2003</v>
      </c>
      <c r="R269" t="s">
        <v>247</v>
      </c>
      <c r="S269">
        <v>0</v>
      </c>
      <c r="T269">
        <v>1</v>
      </c>
      <c r="U269">
        <v>0</v>
      </c>
      <c r="W269">
        <v>0</v>
      </c>
      <c r="Z269">
        <v>0</v>
      </c>
      <c r="AA269">
        <v>1</v>
      </c>
      <c r="AB269">
        <v>0</v>
      </c>
      <c r="AC269">
        <v>1</v>
      </c>
      <c r="AD269">
        <v>0</v>
      </c>
      <c r="AE269">
        <v>0</v>
      </c>
      <c r="AF269">
        <v>0</v>
      </c>
      <c r="AG269">
        <v>1</v>
      </c>
      <c r="AH269">
        <v>1</v>
      </c>
      <c r="AI269">
        <v>20</v>
      </c>
      <c r="AJ269">
        <v>4</v>
      </c>
      <c r="AK269" t="b">
        <v>1</v>
      </c>
    </row>
    <row r="270" spans="1:37" x14ac:dyDescent="0.25">
      <c r="A270" s="17" t="s">
        <v>135</v>
      </c>
      <c r="B270" s="17" t="s">
        <v>136</v>
      </c>
      <c r="C270">
        <v>2010</v>
      </c>
      <c r="D270" s="3" t="s">
        <v>12</v>
      </c>
      <c r="E270" s="3" t="s">
        <v>611</v>
      </c>
      <c r="F270" s="29">
        <v>0</v>
      </c>
      <c r="G270" s="24">
        <v>0</v>
      </c>
      <c r="H270" s="5">
        <v>1.0069999999999999</v>
      </c>
      <c r="I270" s="5">
        <v>0.288856152588572</v>
      </c>
      <c r="J270" s="17" t="s">
        <v>137</v>
      </c>
      <c r="K270" s="21" t="s">
        <v>145</v>
      </c>
      <c r="L270" s="4">
        <v>349</v>
      </c>
      <c r="M270" s="7" t="s">
        <v>365</v>
      </c>
      <c r="N270" s="7" t="s">
        <v>826</v>
      </c>
      <c r="O270" s="7" t="s">
        <v>347</v>
      </c>
      <c r="P270">
        <v>1972</v>
      </c>
      <c r="Q270">
        <v>2003</v>
      </c>
      <c r="R270" t="s">
        <v>247</v>
      </c>
      <c r="S270">
        <v>0</v>
      </c>
      <c r="T270">
        <v>1</v>
      </c>
      <c r="U270">
        <v>0</v>
      </c>
      <c r="W270">
        <v>0</v>
      </c>
      <c r="Z270">
        <v>0</v>
      </c>
      <c r="AA270">
        <v>1</v>
      </c>
      <c r="AB270">
        <v>0</v>
      </c>
      <c r="AC270">
        <v>1</v>
      </c>
      <c r="AD270">
        <v>0</v>
      </c>
      <c r="AE270">
        <v>0</v>
      </c>
      <c r="AF270">
        <v>0</v>
      </c>
      <c r="AG270">
        <v>1</v>
      </c>
      <c r="AH270">
        <v>1</v>
      </c>
      <c r="AI270">
        <v>20</v>
      </c>
      <c r="AJ270">
        <v>4</v>
      </c>
      <c r="AK270" t="b">
        <v>1</v>
      </c>
    </row>
    <row r="271" spans="1:37" x14ac:dyDescent="0.25">
      <c r="A271" s="17" t="s">
        <v>112</v>
      </c>
      <c r="B271" s="17" t="s">
        <v>113</v>
      </c>
      <c r="C271">
        <v>2010</v>
      </c>
      <c r="D271" s="3" t="s">
        <v>25</v>
      </c>
      <c r="E271" s="3" t="s">
        <v>610</v>
      </c>
      <c r="F271" s="29">
        <v>0</v>
      </c>
      <c r="G271" s="26">
        <v>1</v>
      </c>
      <c r="H271" s="5">
        <v>-0.21099999999999999</v>
      </c>
      <c r="I271" s="5">
        <v>9.5000000000000001E-2</v>
      </c>
      <c r="J271" s="17" t="s">
        <v>114</v>
      </c>
      <c r="K271" s="20" t="s">
        <v>633</v>
      </c>
      <c r="L271" s="4">
        <v>91080</v>
      </c>
      <c r="M271" s="7" t="s">
        <v>289</v>
      </c>
      <c r="N271" s="7" t="s">
        <v>826</v>
      </c>
      <c r="O271" s="7" t="s">
        <v>356</v>
      </c>
      <c r="P271">
        <v>1990</v>
      </c>
      <c r="Q271">
        <v>2006</v>
      </c>
      <c r="R271" t="s">
        <v>247</v>
      </c>
      <c r="S271">
        <v>0</v>
      </c>
      <c r="T271">
        <v>1</v>
      </c>
      <c r="U271">
        <v>0</v>
      </c>
      <c r="W271">
        <v>1</v>
      </c>
      <c r="Z271">
        <f t="shared" ref="Z271:Z297" si="4">1-AA271</f>
        <v>0</v>
      </c>
      <c r="AA271">
        <v>1</v>
      </c>
      <c r="AB271">
        <v>1</v>
      </c>
      <c r="AC271">
        <v>0</v>
      </c>
      <c r="AD271">
        <v>0</v>
      </c>
      <c r="AE271">
        <v>0</v>
      </c>
      <c r="AF271">
        <v>0</v>
      </c>
      <c r="AG271">
        <v>1</v>
      </c>
      <c r="AH271">
        <v>1</v>
      </c>
      <c r="AI271">
        <v>21</v>
      </c>
      <c r="AJ271">
        <v>2</v>
      </c>
      <c r="AK271" t="b">
        <v>1</v>
      </c>
    </row>
    <row r="272" spans="1:37" x14ac:dyDescent="0.25">
      <c r="A272" s="17" t="s">
        <v>112</v>
      </c>
      <c r="B272" s="17" t="s">
        <v>113</v>
      </c>
      <c r="C272">
        <v>2010</v>
      </c>
      <c r="D272" s="3" t="s">
        <v>25</v>
      </c>
      <c r="E272" s="3" t="s">
        <v>610</v>
      </c>
      <c r="F272" s="29">
        <v>0</v>
      </c>
      <c r="G272" s="26">
        <v>1</v>
      </c>
      <c r="H272" s="5">
        <v>-0.17599999999999999</v>
      </c>
      <c r="I272" s="5">
        <v>9.6000000000000002E-2</v>
      </c>
      <c r="J272" s="17" t="s">
        <v>115</v>
      </c>
      <c r="K272" s="20" t="s">
        <v>633</v>
      </c>
      <c r="L272" s="4">
        <v>91080</v>
      </c>
      <c r="M272" s="7" t="s">
        <v>289</v>
      </c>
      <c r="N272" s="7" t="s">
        <v>826</v>
      </c>
      <c r="O272" s="7" t="s">
        <v>356</v>
      </c>
      <c r="P272">
        <v>1990</v>
      </c>
      <c r="Q272">
        <v>2006</v>
      </c>
      <c r="R272" t="s">
        <v>247</v>
      </c>
      <c r="S272">
        <v>0</v>
      </c>
      <c r="T272">
        <v>1</v>
      </c>
      <c r="U272">
        <v>0</v>
      </c>
      <c r="W272">
        <v>1</v>
      </c>
      <c r="Z272">
        <f t="shared" si="4"/>
        <v>0</v>
      </c>
      <c r="AA272">
        <v>1</v>
      </c>
      <c r="AB272">
        <v>1</v>
      </c>
      <c r="AC272">
        <v>0</v>
      </c>
      <c r="AD272">
        <v>0</v>
      </c>
      <c r="AE272">
        <v>0</v>
      </c>
      <c r="AF272">
        <v>0</v>
      </c>
      <c r="AG272">
        <v>1</v>
      </c>
      <c r="AH272">
        <v>1</v>
      </c>
      <c r="AI272">
        <v>21</v>
      </c>
      <c r="AJ272">
        <v>2</v>
      </c>
      <c r="AK272" t="b">
        <v>1</v>
      </c>
    </row>
    <row r="273" spans="1:37" x14ac:dyDescent="0.25">
      <c r="A273" s="17" t="s">
        <v>112</v>
      </c>
      <c r="B273" s="17" t="s">
        <v>113</v>
      </c>
      <c r="C273">
        <v>2010</v>
      </c>
      <c r="D273" s="3" t="s">
        <v>25</v>
      </c>
      <c r="E273" s="3" t="s">
        <v>610</v>
      </c>
      <c r="F273" s="29">
        <v>0</v>
      </c>
      <c r="G273" s="24">
        <v>0</v>
      </c>
      <c r="H273" s="5">
        <v>-2.8000000000000001E-2</v>
      </c>
      <c r="I273" s="5">
        <v>6.6000000000000003E-2</v>
      </c>
      <c r="J273" s="17" t="s">
        <v>116</v>
      </c>
      <c r="K273" s="20" t="s">
        <v>633</v>
      </c>
      <c r="L273" s="4">
        <v>91080</v>
      </c>
      <c r="M273" s="7" t="s">
        <v>289</v>
      </c>
      <c r="N273" s="7" t="s">
        <v>826</v>
      </c>
      <c r="O273" s="7" t="s">
        <v>356</v>
      </c>
      <c r="P273">
        <v>1990</v>
      </c>
      <c r="Q273">
        <v>2006</v>
      </c>
      <c r="R273" t="s">
        <v>247</v>
      </c>
      <c r="S273">
        <v>0</v>
      </c>
      <c r="T273">
        <v>1</v>
      </c>
      <c r="U273">
        <v>0</v>
      </c>
      <c r="W273">
        <v>1</v>
      </c>
      <c r="Z273">
        <f t="shared" si="4"/>
        <v>0</v>
      </c>
      <c r="AA273">
        <v>1</v>
      </c>
      <c r="AB273">
        <v>1</v>
      </c>
      <c r="AC273">
        <v>0</v>
      </c>
      <c r="AD273">
        <v>0</v>
      </c>
      <c r="AE273">
        <v>0</v>
      </c>
      <c r="AF273">
        <v>0</v>
      </c>
      <c r="AG273">
        <v>1</v>
      </c>
      <c r="AH273">
        <v>1</v>
      </c>
      <c r="AI273">
        <v>21</v>
      </c>
      <c r="AJ273">
        <v>2</v>
      </c>
      <c r="AK273" t="b">
        <v>1</v>
      </c>
    </row>
    <row r="274" spans="1:37" x14ac:dyDescent="0.25">
      <c r="A274" s="17" t="s">
        <v>112</v>
      </c>
      <c r="B274" s="17" t="s">
        <v>113</v>
      </c>
      <c r="C274">
        <v>2010</v>
      </c>
      <c r="D274" s="3" t="s">
        <v>25</v>
      </c>
      <c r="E274" s="3" t="s">
        <v>610</v>
      </c>
      <c r="F274" s="29">
        <v>0</v>
      </c>
      <c r="G274" s="24">
        <v>0</v>
      </c>
      <c r="H274" s="5">
        <v>-2.3E-2</v>
      </c>
      <c r="I274" s="5">
        <v>6.8000000000000005E-2</v>
      </c>
      <c r="J274" s="17" t="s">
        <v>117</v>
      </c>
      <c r="K274" s="20" t="s">
        <v>633</v>
      </c>
      <c r="L274" s="4">
        <v>91080</v>
      </c>
      <c r="M274" s="7" t="s">
        <v>289</v>
      </c>
      <c r="N274" s="7" t="s">
        <v>826</v>
      </c>
      <c r="O274" s="7" t="s">
        <v>356</v>
      </c>
      <c r="P274">
        <v>1990</v>
      </c>
      <c r="Q274">
        <v>2006</v>
      </c>
      <c r="R274" t="s">
        <v>247</v>
      </c>
      <c r="S274">
        <v>0</v>
      </c>
      <c r="T274">
        <v>1</v>
      </c>
      <c r="U274">
        <v>0</v>
      </c>
      <c r="W274">
        <v>1</v>
      </c>
      <c r="Z274">
        <f t="shared" si="4"/>
        <v>0</v>
      </c>
      <c r="AA274">
        <v>1</v>
      </c>
      <c r="AB274">
        <v>1</v>
      </c>
      <c r="AC274">
        <v>0</v>
      </c>
      <c r="AD274">
        <v>0</v>
      </c>
      <c r="AE274">
        <v>0</v>
      </c>
      <c r="AF274">
        <v>0</v>
      </c>
      <c r="AG274">
        <v>1</v>
      </c>
      <c r="AH274">
        <v>1</v>
      </c>
      <c r="AI274">
        <v>21</v>
      </c>
      <c r="AJ274">
        <v>2</v>
      </c>
      <c r="AK274" t="b">
        <v>1</v>
      </c>
    </row>
    <row r="275" spans="1:37" x14ac:dyDescent="0.25">
      <c r="A275" s="17" t="s">
        <v>112</v>
      </c>
      <c r="B275" s="17" t="s">
        <v>113</v>
      </c>
      <c r="C275">
        <v>2010</v>
      </c>
      <c r="D275" s="3" t="s">
        <v>25</v>
      </c>
      <c r="E275" s="3" t="s">
        <v>610</v>
      </c>
      <c r="F275" s="29">
        <v>0</v>
      </c>
      <c r="G275" s="24">
        <v>0</v>
      </c>
      <c r="H275" s="5">
        <v>5.3999999999999999E-2</v>
      </c>
      <c r="I275" s="5">
        <v>5.5E-2</v>
      </c>
      <c r="J275" s="17" t="s">
        <v>118</v>
      </c>
      <c r="K275" s="20" t="s">
        <v>633</v>
      </c>
      <c r="L275" s="4">
        <v>91080</v>
      </c>
      <c r="M275" s="7" t="s">
        <v>289</v>
      </c>
      <c r="N275" s="7" t="s">
        <v>826</v>
      </c>
      <c r="O275" s="7" t="s">
        <v>356</v>
      </c>
      <c r="P275">
        <v>1990</v>
      </c>
      <c r="Q275">
        <v>2006</v>
      </c>
      <c r="R275" t="s">
        <v>247</v>
      </c>
      <c r="S275">
        <v>0</v>
      </c>
      <c r="T275">
        <v>1</v>
      </c>
      <c r="U275">
        <v>0</v>
      </c>
      <c r="W275">
        <v>1</v>
      </c>
      <c r="Z275">
        <f t="shared" si="4"/>
        <v>0</v>
      </c>
      <c r="AA275">
        <v>1</v>
      </c>
      <c r="AB275">
        <v>1</v>
      </c>
      <c r="AC275">
        <v>0</v>
      </c>
      <c r="AD275">
        <v>0</v>
      </c>
      <c r="AE275">
        <v>0</v>
      </c>
      <c r="AF275">
        <v>0</v>
      </c>
      <c r="AG275">
        <v>1</v>
      </c>
      <c r="AH275">
        <v>1</v>
      </c>
      <c r="AI275">
        <v>21</v>
      </c>
      <c r="AJ275">
        <v>2</v>
      </c>
      <c r="AK275" t="b">
        <v>1</v>
      </c>
    </row>
    <row r="276" spans="1:37" x14ac:dyDescent="0.25">
      <c r="A276" s="17" t="s">
        <v>112</v>
      </c>
      <c r="B276" s="17" t="s">
        <v>113</v>
      </c>
      <c r="C276">
        <v>2010</v>
      </c>
      <c r="D276" s="3" t="s">
        <v>25</v>
      </c>
      <c r="E276" s="3" t="s">
        <v>610</v>
      </c>
      <c r="F276" s="29">
        <v>0</v>
      </c>
      <c r="G276" s="24">
        <v>0</v>
      </c>
      <c r="H276" s="5">
        <v>3.9E-2</v>
      </c>
      <c r="I276" s="5">
        <v>0.05</v>
      </c>
      <c r="J276" s="17" t="s">
        <v>119</v>
      </c>
      <c r="K276" s="20" t="s">
        <v>633</v>
      </c>
      <c r="L276" s="4">
        <v>91080</v>
      </c>
      <c r="M276" s="7" t="s">
        <v>289</v>
      </c>
      <c r="N276" s="7" t="s">
        <v>826</v>
      </c>
      <c r="O276" s="7" t="s">
        <v>356</v>
      </c>
      <c r="P276">
        <v>1990</v>
      </c>
      <c r="Q276">
        <v>2006</v>
      </c>
      <c r="R276" t="s">
        <v>247</v>
      </c>
      <c r="S276">
        <v>0</v>
      </c>
      <c r="T276">
        <v>1</v>
      </c>
      <c r="U276">
        <v>0</v>
      </c>
      <c r="W276">
        <v>1</v>
      </c>
      <c r="Z276">
        <f t="shared" si="4"/>
        <v>0</v>
      </c>
      <c r="AA276">
        <v>1</v>
      </c>
      <c r="AB276">
        <v>1</v>
      </c>
      <c r="AC276">
        <v>0</v>
      </c>
      <c r="AD276">
        <v>0</v>
      </c>
      <c r="AE276">
        <v>0</v>
      </c>
      <c r="AF276">
        <v>0</v>
      </c>
      <c r="AG276">
        <v>1</v>
      </c>
      <c r="AH276">
        <v>1</v>
      </c>
      <c r="AI276">
        <v>21</v>
      </c>
      <c r="AJ276">
        <v>2</v>
      </c>
      <c r="AK276" t="b">
        <v>1</v>
      </c>
    </row>
    <row r="277" spans="1:37" x14ac:dyDescent="0.25">
      <c r="A277" s="17" t="s">
        <v>112</v>
      </c>
      <c r="B277" s="17" t="s">
        <v>113</v>
      </c>
      <c r="C277">
        <v>2010</v>
      </c>
      <c r="D277" s="3" t="s">
        <v>25</v>
      </c>
      <c r="E277" s="3" t="s">
        <v>610</v>
      </c>
      <c r="F277" s="29">
        <v>0</v>
      </c>
      <c r="G277" s="24">
        <v>0</v>
      </c>
      <c r="H277" s="5">
        <v>5.1999999999999998E-2</v>
      </c>
      <c r="I277" s="5">
        <v>8.4000000000000005E-2</v>
      </c>
      <c r="J277" s="17" t="s">
        <v>120</v>
      </c>
      <c r="K277" s="20" t="s">
        <v>633</v>
      </c>
      <c r="L277" s="4">
        <v>48348</v>
      </c>
      <c r="M277" s="7" t="s">
        <v>289</v>
      </c>
      <c r="N277" s="7" t="s">
        <v>826</v>
      </c>
      <c r="O277" s="7" t="s">
        <v>356</v>
      </c>
      <c r="P277">
        <v>1990</v>
      </c>
      <c r="Q277">
        <v>2006</v>
      </c>
      <c r="R277" t="s">
        <v>247</v>
      </c>
      <c r="S277">
        <v>0</v>
      </c>
      <c r="T277">
        <v>1</v>
      </c>
      <c r="U277">
        <v>0</v>
      </c>
      <c r="W277">
        <v>1</v>
      </c>
      <c r="Z277">
        <f t="shared" si="4"/>
        <v>0</v>
      </c>
      <c r="AA277">
        <v>1</v>
      </c>
      <c r="AB277">
        <v>1</v>
      </c>
      <c r="AC277">
        <v>0</v>
      </c>
      <c r="AD277">
        <v>0</v>
      </c>
      <c r="AE277">
        <v>0</v>
      </c>
      <c r="AF277">
        <v>0</v>
      </c>
      <c r="AG277">
        <v>1</v>
      </c>
      <c r="AH277">
        <v>1</v>
      </c>
      <c r="AI277">
        <v>21</v>
      </c>
      <c r="AJ277">
        <v>2</v>
      </c>
      <c r="AK277" t="b">
        <v>1</v>
      </c>
    </row>
    <row r="278" spans="1:37" x14ac:dyDescent="0.25">
      <c r="A278" s="17" t="s">
        <v>112</v>
      </c>
      <c r="B278" s="17" t="s">
        <v>113</v>
      </c>
      <c r="C278">
        <v>2010</v>
      </c>
      <c r="D278" s="3" t="s">
        <v>25</v>
      </c>
      <c r="E278" s="3" t="s">
        <v>610</v>
      </c>
      <c r="F278" s="29">
        <v>0</v>
      </c>
      <c r="G278" s="24">
        <v>0</v>
      </c>
      <c r="H278" s="5">
        <v>3.2000000000000001E-2</v>
      </c>
      <c r="I278" s="5">
        <v>7.8E-2</v>
      </c>
      <c r="J278" s="17" t="s">
        <v>121</v>
      </c>
      <c r="K278" s="20" t="s">
        <v>633</v>
      </c>
      <c r="L278" s="4">
        <v>48348</v>
      </c>
      <c r="M278" s="7" t="s">
        <v>289</v>
      </c>
      <c r="N278" s="7" t="s">
        <v>826</v>
      </c>
      <c r="O278" s="7" t="s">
        <v>356</v>
      </c>
      <c r="P278">
        <v>1990</v>
      </c>
      <c r="Q278">
        <v>2006</v>
      </c>
      <c r="R278" t="s">
        <v>247</v>
      </c>
      <c r="S278">
        <v>0</v>
      </c>
      <c r="T278">
        <v>1</v>
      </c>
      <c r="U278">
        <v>0</v>
      </c>
      <c r="W278">
        <v>1</v>
      </c>
      <c r="Z278">
        <f t="shared" si="4"/>
        <v>0</v>
      </c>
      <c r="AA278">
        <v>1</v>
      </c>
      <c r="AB278">
        <v>1</v>
      </c>
      <c r="AC278">
        <v>0</v>
      </c>
      <c r="AD278">
        <v>0</v>
      </c>
      <c r="AE278">
        <v>0</v>
      </c>
      <c r="AF278">
        <v>0</v>
      </c>
      <c r="AG278">
        <v>1</v>
      </c>
      <c r="AH278">
        <v>1</v>
      </c>
      <c r="AI278">
        <v>21</v>
      </c>
      <c r="AJ278">
        <v>2</v>
      </c>
      <c r="AK278" t="b">
        <v>1</v>
      </c>
    </row>
    <row r="279" spans="1:37" x14ac:dyDescent="0.25">
      <c r="A279" s="17" t="s">
        <v>112</v>
      </c>
      <c r="B279" s="17" t="s">
        <v>113</v>
      </c>
      <c r="C279">
        <v>2010</v>
      </c>
      <c r="D279" s="3" t="s">
        <v>25</v>
      </c>
      <c r="E279" s="3" t="s">
        <v>610</v>
      </c>
      <c r="F279" s="29">
        <v>0</v>
      </c>
      <c r="G279" s="24">
        <v>0</v>
      </c>
      <c r="H279" s="5">
        <v>-0.13700000000000001</v>
      </c>
      <c r="I279" s="5">
        <v>7.1999999999999995E-2</v>
      </c>
      <c r="J279" s="17" t="s">
        <v>122</v>
      </c>
      <c r="K279" s="20" t="s">
        <v>633</v>
      </c>
      <c r="L279" s="4">
        <v>70620</v>
      </c>
      <c r="M279" s="7" t="s">
        <v>289</v>
      </c>
      <c r="N279" s="7" t="s">
        <v>826</v>
      </c>
      <c r="O279" s="7" t="s">
        <v>356</v>
      </c>
      <c r="P279">
        <v>1990</v>
      </c>
      <c r="Q279">
        <v>2006</v>
      </c>
      <c r="R279" t="s">
        <v>247</v>
      </c>
      <c r="S279">
        <v>0</v>
      </c>
      <c r="T279">
        <v>1</v>
      </c>
      <c r="U279">
        <v>0</v>
      </c>
      <c r="W279">
        <v>1</v>
      </c>
      <c r="Z279">
        <f t="shared" si="4"/>
        <v>1</v>
      </c>
      <c r="AA279">
        <v>0</v>
      </c>
      <c r="AB279">
        <v>1</v>
      </c>
      <c r="AC279">
        <v>0</v>
      </c>
      <c r="AD279">
        <v>0</v>
      </c>
      <c r="AE279">
        <v>0</v>
      </c>
      <c r="AF279">
        <v>0</v>
      </c>
      <c r="AG279">
        <v>1</v>
      </c>
      <c r="AH279">
        <v>1</v>
      </c>
      <c r="AI279">
        <v>21</v>
      </c>
      <c r="AJ279">
        <v>2</v>
      </c>
      <c r="AK279" t="b">
        <v>1</v>
      </c>
    </row>
    <row r="280" spans="1:37" x14ac:dyDescent="0.25">
      <c r="A280" s="17" t="s">
        <v>112</v>
      </c>
      <c r="B280" s="17" t="s">
        <v>113</v>
      </c>
      <c r="C280">
        <v>2010</v>
      </c>
      <c r="D280" s="3" t="s">
        <v>25</v>
      </c>
      <c r="E280" s="3" t="s">
        <v>610</v>
      </c>
      <c r="F280" s="29">
        <v>0</v>
      </c>
      <c r="G280" s="24">
        <v>0</v>
      </c>
      <c r="H280" s="5">
        <v>-0.112</v>
      </c>
      <c r="I280" s="5">
        <v>7.5999999999999998E-2</v>
      </c>
      <c r="J280" s="17" t="s">
        <v>123</v>
      </c>
      <c r="K280" s="20" t="s">
        <v>633</v>
      </c>
      <c r="L280" s="4">
        <v>70620</v>
      </c>
      <c r="M280" s="7" t="s">
        <v>289</v>
      </c>
      <c r="N280" s="7" t="s">
        <v>826</v>
      </c>
      <c r="O280" s="7" t="s">
        <v>356</v>
      </c>
      <c r="P280">
        <v>1990</v>
      </c>
      <c r="Q280">
        <v>2006</v>
      </c>
      <c r="R280" t="s">
        <v>247</v>
      </c>
      <c r="S280">
        <v>0</v>
      </c>
      <c r="T280">
        <v>1</v>
      </c>
      <c r="U280">
        <v>0</v>
      </c>
      <c r="W280">
        <v>1</v>
      </c>
      <c r="Z280">
        <f t="shared" si="4"/>
        <v>1</v>
      </c>
      <c r="AA280">
        <v>0</v>
      </c>
      <c r="AB280">
        <v>1</v>
      </c>
      <c r="AC280">
        <v>0</v>
      </c>
      <c r="AD280">
        <v>0</v>
      </c>
      <c r="AE280">
        <v>0</v>
      </c>
      <c r="AF280">
        <v>0</v>
      </c>
      <c r="AG280">
        <v>1</v>
      </c>
      <c r="AH280">
        <v>1</v>
      </c>
      <c r="AI280">
        <v>21</v>
      </c>
      <c r="AJ280">
        <v>2</v>
      </c>
      <c r="AK280" t="b">
        <v>1</v>
      </c>
    </row>
    <row r="281" spans="1:37" x14ac:dyDescent="0.25">
      <c r="A281" s="17" t="s">
        <v>112</v>
      </c>
      <c r="B281" s="17" t="s">
        <v>113</v>
      </c>
      <c r="C281">
        <v>2010</v>
      </c>
      <c r="D281" s="3" t="s">
        <v>25</v>
      </c>
      <c r="E281" s="3" t="s">
        <v>610</v>
      </c>
      <c r="F281" s="29">
        <v>0</v>
      </c>
      <c r="G281" s="24">
        <v>0</v>
      </c>
      <c r="H281" s="5">
        <v>5.7000000000000002E-2</v>
      </c>
      <c r="I281" s="5">
        <v>0.11799999999999999</v>
      </c>
      <c r="J281" s="17" t="s">
        <v>124</v>
      </c>
      <c r="K281" s="20" t="s">
        <v>633</v>
      </c>
      <c r="L281" s="4">
        <v>70620</v>
      </c>
      <c r="M281" s="7" t="s">
        <v>289</v>
      </c>
      <c r="N281" s="7" t="s">
        <v>826</v>
      </c>
      <c r="O281" s="7" t="s">
        <v>356</v>
      </c>
      <c r="P281">
        <v>1990</v>
      </c>
      <c r="Q281">
        <v>2006</v>
      </c>
      <c r="R281" t="s">
        <v>247</v>
      </c>
      <c r="S281">
        <v>0</v>
      </c>
      <c r="T281">
        <v>1</v>
      </c>
      <c r="U281">
        <v>0</v>
      </c>
      <c r="W281">
        <v>1</v>
      </c>
      <c r="Z281">
        <f t="shared" si="4"/>
        <v>1</v>
      </c>
      <c r="AA281">
        <v>0</v>
      </c>
      <c r="AB281">
        <v>1</v>
      </c>
      <c r="AC281">
        <v>0</v>
      </c>
      <c r="AD281">
        <v>0</v>
      </c>
      <c r="AE281">
        <v>0</v>
      </c>
      <c r="AF281">
        <v>0</v>
      </c>
      <c r="AG281">
        <v>1</v>
      </c>
      <c r="AH281">
        <v>1</v>
      </c>
      <c r="AI281">
        <v>21</v>
      </c>
      <c r="AJ281">
        <v>2</v>
      </c>
      <c r="AK281" t="b">
        <v>1</v>
      </c>
    </row>
    <row r="282" spans="1:37" x14ac:dyDescent="0.25">
      <c r="A282" s="17" t="s">
        <v>112</v>
      </c>
      <c r="B282" s="17" t="s">
        <v>113</v>
      </c>
      <c r="C282">
        <v>2010</v>
      </c>
      <c r="D282" s="3" t="s">
        <v>25</v>
      </c>
      <c r="E282" s="3" t="s">
        <v>610</v>
      </c>
      <c r="F282" s="22">
        <v>1</v>
      </c>
      <c r="G282" s="24">
        <v>0</v>
      </c>
      <c r="H282" s="5">
        <v>1.6E-2</v>
      </c>
      <c r="I282" s="5">
        <v>9.8000000000000004E-2</v>
      </c>
      <c r="J282" s="17" t="s">
        <v>125</v>
      </c>
      <c r="K282" s="20" t="s">
        <v>633</v>
      </c>
      <c r="L282" s="4">
        <v>70620</v>
      </c>
      <c r="M282" s="7" t="s">
        <v>289</v>
      </c>
      <c r="N282" s="7" t="s">
        <v>826</v>
      </c>
      <c r="O282" s="7" t="s">
        <v>356</v>
      </c>
      <c r="P282">
        <v>1990</v>
      </c>
      <c r="Q282">
        <v>2006</v>
      </c>
      <c r="R282" t="s">
        <v>247</v>
      </c>
      <c r="S282">
        <v>0</v>
      </c>
      <c r="T282">
        <v>1</v>
      </c>
      <c r="U282">
        <v>0</v>
      </c>
      <c r="W282">
        <v>1</v>
      </c>
      <c r="Z282">
        <f t="shared" si="4"/>
        <v>1</v>
      </c>
      <c r="AA282">
        <v>0</v>
      </c>
      <c r="AB282">
        <v>1</v>
      </c>
      <c r="AC282">
        <v>0</v>
      </c>
      <c r="AD282">
        <v>0</v>
      </c>
      <c r="AE282">
        <v>0</v>
      </c>
      <c r="AF282">
        <v>0</v>
      </c>
      <c r="AG282">
        <v>1</v>
      </c>
      <c r="AH282">
        <v>1</v>
      </c>
      <c r="AI282">
        <v>21</v>
      </c>
      <c r="AJ282">
        <v>2</v>
      </c>
      <c r="AK282" t="b">
        <v>1</v>
      </c>
    </row>
    <row r="283" spans="1:37" x14ac:dyDescent="0.25">
      <c r="A283" s="17" t="s">
        <v>112</v>
      </c>
      <c r="B283" s="17" t="s">
        <v>113</v>
      </c>
      <c r="C283">
        <v>2010</v>
      </c>
      <c r="D283" s="3" t="s">
        <v>25</v>
      </c>
      <c r="E283" s="3" t="s">
        <v>610</v>
      </c>
      <c r="F283" s="29">
        <v>0</v>
      </c>
      <c r="G283" s="24">
        <v>0</v>
      </c>
      <c r="H283" s="5">
        <v>1.0999999999999999E-2</v>
      </c>
      <c r="I283" s="5">
        <v>0.109</v>
      </c>
      <c r="J283" s="17" t="s">
        <v>125</v>
      </c>
      <c r="K283" s="20" t="s">
        <v>633</v>
      </c>
      <c r="L283" s="4">
        <v>69130</v>
      </c>
      <c r="M283" s="7" t="s">
        <v>289</v>
      </c>
      <c r="N283" s="7" t="s">
        <v>826</v>
      </c>
      <c r="O283" s="7" t="s">
        <v>356</v>
      </c>
      <c r="P283">
        <v>1990</v>
      </c>
      <c r="Q283">
        <v>2006</v>
      </c>
      <c r="R283" t="s">
        <v>247</v>
      </c>
      <c r="S283">
        <v>0</v>
      </c>
      <c r="T283">
        <v>1</v>
      </c>
      <c r="U283">
        <v>0</v>
      </c>
      <c r="W283">
        <v>1</v>
      </c>
      <c r="Z283">
        <f t="shared" si="4"/>
        <v>1</v>
      </c>
      <c r="AA283">
        <v>0</v>
      </c>
      <c r="AB283">
        <v>1</v>
      </c>
      <c r="AC283">
        <v>0</v>
      </c>
      <c r="AD283">
        <v>0</v>
      </c>
      <c r="AE283">
        <v>0</v>
      </c>
      <c r="AF283">
        <v>0</v>
      </c>
      <c r="AG283">
        <v>1</v>
      </c>
      <c r="AH283">
        <v>1</v>
      </c>
      <c r="AI283">
        <v>21</v>
      </c>
      <c r="AJ283">
        <v>2</v>
      </c>
      <c r="AK283" t="b">
        <v>1</v>
      </c>
    </row>
    <row r="284" spans="1:37" x14ac:dyDescent="0.25">
      <c r="A284" s="17" t="s">
        <v>112</v>
      </c>
      <c r="B284" s="17" t="s">
        <v>113</v>
      </c>
      <c r="C284">
        <v>2010</v>
      </c>
      <c r="D284" s="3" t="s">
        <v>25</v>
      </c>
      <c r="E284" s="3" t="s">
        <v>610</v>
      </c>
      <c r="F284" s="29">
        <v>0</v>
      </c>
      <c r="G284" s="24">
        <v>0</v>
      </c>
      <c r="H284" s="5">
        <v>-1.9E-2</v>
      </c>
      <c r="I284" s="5">
        <v>0.13200000000000001</v>
      </c>
      <c r="J284" s="17" t="s">
        <v>124</v>
      </c>
      <c r="K284" s="20" t="s">
        <v>633</v>
      </c>
      <c r="L284" s="4">
        <v>14492</v>
      </c>
      <c r="M284" s="7" t="s">
        <v>289</v>
      </c>
      <c r="N284" s="7" t="s">
        <v>826</v>
      </c>
      <c r="O284" s="7" t="s">
        <v>356</v>
      </c>
      <c r="P284">
        <v>1990</v>
      </c>
      <c r="Q284">
        <v>2006</v>
      </c>
      <c r="R284" t="s">
        <v>247</v>
      </c>
      <c r="S284">
        <v>0</v>
      </c>
      <c r="T284">
        <v>1</v>
      </c>
      <c r="U284">
        <v>0</v>
      </c>
      <c r="W284">
        <v>1</v>
      </c>
      <c r="Z284">
        <f t="shared" si="4"/>
        <v>1</v>
      </c>
      <c r="AA284">
        <v>0</v>
      </c>
      <c r="AB284">
        <v>1</v>
      </c>
      <c r="AC284">
        <v>0</v>
      </c>
      <c r="AD284">
        <v>0</v>
      </c>
      <c r="AE284">
        <v>0</v>
      </c>
      <c r="AF284">
        <v>0</v>
      </c>
      <c r="AG284">
        <v>1</v>
      </c>
      <c r="AH284">
        <v>1</v>
      </c>
      <c r="AI284">
        <v>21</v>
      </c>
      <c r="AJ284">
        <v>2</v>
      </c>
      <c r="AK284" t="b">
        <v>1</v>
      </c>
    </row>
    <row r="285" spans="1:37" x14ac:dyDescent="0.25">
      <c r="A285" s="17" t="s">
        <v>112</v>
      </c>
      <c r="B285" s="17" t="s">
        <v>113</v>
      </c>
      <c r="C285">
        <v>2010</v>
      </c>
      <c r="D285" s="3" t="s">
        <v>25</v>
      </c>
      <c r="E285" s="3" t="s">
        <v>610</v>
      </c>
      <c r="F285" s="29">
        <v>0</v>
      </c>
      <c r="G285" s="24">
        <v>0</v>
      </c>
      <c r="H285" s="5">
        <v>-3.4000000000000002E-2</v>
      </c>
      <c r="I285" s="5">
        <v>0.127</v>
      </c>
      <c r="J285" s="17" t="s">
        <v>125</v>
      </c>
      <c r="K285" s="20" t="s">
        <v>633</v>
      </c>
      <c r="L285" s="4">
        <v>14492</v>
      </c>
      <c r="M285" s="7" t="s">
        <v>289</v>
      </c>
      <c r="N285" s="7" t="s">
        <v>826</v>
      </c>
      <c r="O285" s="7" t="s">
        <v>356</v>
      </c>
      <c r="P285">
        <v>1990</v>
      </c>
      <c r="Q285">
        <v>2006</v>
      </c>
      <c r="R285" t="s">
        <v>247</v>
      </c>
      <c r="S285">
        <v>0</v>
      </c>
      <c r="T285">
        <v>1</v>
      </c>
      <c r="U285">
        <v>0</v>
      </c>
      <c r="W285">
        <v>1</v>
      </c>
      <c r="Z285">
        <f t="shared" si="4"/>
        <v>1</v>
      </c>
      <c r="AA285">
        <v>0</v>
      </c>
      <c r="AB285">
        <v>1</v>
      </c>
      <c r="AC285">
        <v>0</v>
      </c>
      <c r="AD285">
        <v>0</v>
      </c>
      <c r="AE285">
        <v>0</v>
      </c>
      <c r="AF285">
        <v>0</v>
      </c>
      <c r="AG285">
        <v>1</v>
      </c>
      <c r="AH285">
        <v>1</v>
      </c>
      <c r="AI285">
        <v>21</v>
      </c>
      <c r="AJ285">
        <v>2</v>
      </c>
      <c r="AK285" t="b">
        <v>1</v>
      </c>
    </row>
    <row r="286" spans="1:37" x14ac:dyDescent="0.25">
      <c r="A286" s="17" t="s">
        <v>112</v>
      </c>
      <c r="B286" s="17" t="s">
        <v>113</v>
      </c>
      <c r="C286">
        <v>2010</v>
      </c>
      <c r="D286" s="3" t="s">
        <v>159</v>
      </c>
      <c r="E286" s="3" t="s">
        <v>610</v>
      </c>
      <c r="F286" s="29">
        <v>0</v>
      </c>
      <c r="G286" s="24">
        <v>0</v>
      </c>
      <c r="H286" s="5">
        <v>-5.1999999999999998E-2</v>
      </c>
      <c r="I286" s="5">
        <v>0.128</v>
      </c>
      <c r="J286" s="17" t="s">
        <v>124</v>
      </c>
      <c r="K286" s="20" t="s">
        <v>633</v>
      </c>
      <c r="L286" s="4">
        <v>14492</v>
      </c>
      <c r="M286" s="7" t="s">
        <v>289</v>
      </c>
      <c r="N286" s="7" t="s">
        <v>826</v>
      </c>
      <c r="O286" s="7" t="s">
        <v>356</v>
      </c>
      <c r="P286">
        <v>1990</v>
      </c>
      <c r="Q286">
        <v>2006</v>
      </c>
      <c r="R286" t="s">
        <v>247</v>
      </c>
      <c r="S286">
        <v>0</v>
      </c>
      <c r="T286">
        <v>1</v>
      </c>
      <c r="U286">
        <v>0</v>
      </c>
      <c r="W286">
        <v>1</v>
      </c>
      <c r="Z286">
        <f t="shared" si="4"/>
        <v>1</v>
      </c>
      <c r="AA286">
        <v>0</v>
      </c>
      <c r="AB286">
        <v>1</v>
      </c>
      <c r="AC286">
        <v>0</v>
      </c>
      <c r="AD286">
        <v>0</v>
      </c>
      <c r="AE286">
        <v>0</v>
      </c>
      <c r="AF286">
        <v>0</v>
      </c>
      <c r="AG286">
        <v>1</v>
      </c>
      <c r="AH286">
        <v>1</v>
      </c>
      <c r="AI286">
        <v>21</v>
      </c>
      <c r="AJ286">
        <v>2</v>
      </c>
      <c r="AK286" t="b">
        <v>1</v>
      </c>
    </row>
    <row r="287" spans="1:37" x14ac:dyDescent="0.25">
      <c r="A287" s="17" t="s">
        <v>112</v>
      </c>
      <c r="B287" s="17" t="s">
        <v>113</v>
      </c>
      <c r="C287">
        <v>2010</v>
      </c>
      <c r="D287" s="3" t="s">
        <v>159</v>
      </c>
      <c r="E287" s="3" t="s">
        <v>610</v>
      </c>
      <c r="F287" s="29">
        <v>0</v>
      </c>
      <c r="G287" s="24">
        <v>0</v>
      </c>
      <c r="H287" s="5">
        <v>-7.2999999999999995E-2</v>
      </c>
      <c r="I287" s="5">
        <v>0.13300000000000001</v>
      </c>
      <c r="J287" s="17" t="s">
        <v>125</v>
      </c>
      <c r="K287" s="20" t="s">
        <v>633</v>
      </c>
      <c r="L287" s="4">
        <v>14492</v>
      </c>
      <c r="M287" s="7" t="s">
        <v>289</v>
      </c>
      <c r="N287" s="7" t="s">
        <v>826</v>
      </c>
      <c r="O287" s="7" t="s">
        <v>356</v>
      </c>
      <c r="P287">
        <v>1990</v>
      </c>
      <c r="Q287">
        <v>2006</v>
      </c>
      <c r="R287" t="s">
        <v>247</v>
      </c>
      <c r="S287">
        <v>0</v>
      </c>
      <c r="T287">
        <v>1</v>
      </c>
      <c r="U287">
        <v>0</v>
      </c>
      <c r="W287">
        <v>1</v>
      </c>
      <c r="Z287">
        <f t="shared" si="4"/>
        <v>1</v>
      </c>
      <c r="AA287">
        <v>0</v>
      </c>
      <c r="AB287">
        <v>1</v>
      </c>
      <c r="AC287">
        <v>0</v>
      </c>
      <c r="AD287">
        <v>0</v>
      </c>
      <c r="AE287">
        <v>0</v>
      </c>
      <c r="AF287">
        <v>0</v>
      </c>
      <c r="AG287">
        <v>1</v>
      </c>
      <c r="AH287">
        <v>1</v>
      </c>
      <c r="AI287">
        <v>21</v>
      </c>
      <c r="AJ287">
        <v>2</v>
      </c>
      <c r="AK287" t="b">
        <v>1</v>
      </c>
    </row>
    <row r="288" spans="1:37" x14ac:dyDescent="0.25">
      <c r="A288" s="17" t="s">
        <v>112</v>
      </c>
      <c r="B288" s="17" t="s">
        <v>113</v>
      </c>
      <c r="C288">
        <v>2010</v>
      </c>
      <c r="D288" s="3" t="s">
        <v>159</v>
      </c>
      <c r="E288" s="3" t="s">
        <v>610</v>
      </c>
      <c r="F288" s="29">
        <v>0</v>
      </c>
      <c r="G288" s="24">
        <v>0</v>
      </c>
      <c r="H288" s="5">
        <v>4.9000000000000002E-2</v>
      </c>
      <c r="I288" s="5">
        <v>0.115</v>
      </c>
      <c r="J288" s="17" t="s">
        <v>124</v>
      </c>
      <c r="K288" s="20" t="s">
        <v>633</v>
      </c>
      <c r="L288" s="4">
        <v>70620</v>
      </c>
      <c r="M288" s="7" t="s">
        <v>289</v>
      </c>
      <c r="N288" s="7" t="s">
        <v>826</v>
      </c>
      <c r="O288" s="7" t="s">
        <v>356</v>
      </c>
      <c r="P288">
        <v>1990</v>
      </c>
      <c r="Q288">
        <v>2006</v>
      </c>
      <c r="R288" t="s">
        <v>247</v>
      </c>
      <c r="S288">
        <v>0</v>
      </c>
      <c r="T288">
        <v>1</v>
      </c>
      <c r="U288">
        <v>0</v>
      </c>
      <c r="W288">
        <v>1</v>
      </c>
      <c r="Z288">
        <f t="shared" si="4"/>
        <v>1</v>
      </c>
      <c r="AA288">
        <v>0</v>
      </c>
      <c r="AB288">
        <v>1</v>
      </c>
      <c r="AC288">
        <v>0</v>
      </c>
      <c r="AD288">
        <v>0</v>
      </c>
      <c r="AE288">
        <v>0</v>
      </c>
      <c r="AF288">
        <v>0</v>
      </c>
      <c r="AG288">
        <v>1</v>
      </c>
      <c r="AH288">
        <v>1</v>
      </c>
      <c r="AI288">
        <v>21</v>
      </c>
      <c r="AJ288">
        <v>2</v>
      </c>
      <c r="AK288" t="b">
        <v>1</v>
      </c>
    </row>
    <row r="289" spans="1:37" x14ac:dyDescent="0.25">
      <c r="A289" s="17" t="s">
        <v>112</v>
      </c>
      <c r="B289" s="17" t="s">
        <v>113</v>
      </c>
      <c r="C289">
        <v>2010</v>
      </c>
      <c r="D289" s="3" t="s">
        <v>159</v>
      </c>
      <c r="E289" s="3" t="s">
        <v>610</v>
      </c>
      <c r="F289" s="29">
        <v>0</v>
      </c>
      <c r="G289" s="24">
        <v>0</v>
      </c>
      <c r="H289" s="5">
        <v>8.9999999999999993E-3</v>
      </c>
      <c r="I289" s="5">
        <v>9.5000000000000001E-2</v>
      </c>
      <c r="J289" s="17" t="s">
        <v>125</v>
      </c>
      <c r="K289" s="20" t="s">
        <v>633</v>
      </c>
      <c r="L289" s="4">
        <v>70620</v>
      </c>
      <c r="M289" s="7" t="s">
        <v>289</v>
      </c>
      <c r="N289" s="7" t="s">
        <v>826</v>
      </c>
      <c r="O289" s="7" t="s">
        <v>356</v>
      </c>
      <c r="P289">
        <v>1990</v>
      </c>
      <c r="Q289">
        <v>2006</v>
      </c>
      <c r="R289" t="s">
        <v>247</v>
      </c>
      <c r="S289">
        <v>0</v>
      </c>
      <c r="T289">
        <v>1</v>
      </c>
      <c r="U289">
        <v>0</v>
      </c>
      <c r="W289">
        <v>1</v>
      </c>
      <c r="Z289">
        <f t="shared" si="4"/>
        <v>1</v>
      </c>
      <c r="AA289">
        <v>0</v>
      </c>
      <c r="AB289">
        <v>1</v>
      </c>
      <c r="AC289">
        <v>0</v>
      </c>
      <c r="AD289">
        <v>0</v>
      </c>
      <c r="AE289">
        <v>0</v>
      </c>
      <c r="AF289">
        <v>0</v>
      </c>
      <c r="AG289">
        <v>1</v>
      </c>
      <c r="AH289">
        <v>1</v>
      </c>
      <c r="AI289">
        <v>21</v>
      </c>
      <c r="AJ289">
        <v>2</v>
      </c>
      <c r="AK289" t="b">
        <v>1</v>
      </c>
    </row>
    <row r="290" spans="1:37" x14ac:dyDescent="0.25">
      <c r="A290" s="17" t="s">
        <v>112</v>
      </c>
      <c r="B290" s="17" t="s">
        <v>113</v>
      </c>
      <c r="C290">
        <v>2010</v>
      </c>
      <c r="D290" s="3" t="s">
        <v>25</v>
      </c>
      <c r="E290" s="3" t="s">
        <v>610</v>
      </c>
      <c r="F290" s="29">
        <v>0</v>
      </c>
      <c r="G290" s="24">
        <v>0</v>
      </c>
      <c r="H290" s="5">
        <v>1.9E-2</v>
      </c>
      <c r="I290" s="5">
        <v>0.151</v>
      </c>
      <c r="J290" s="17" t="s">
        <v>124</v>
      </c>
      <c r="K290" s="20" t="s">
        <v>126</v>
      </c>
      <c r="L290" s="4">
        <v>90222</v>
      </c>
      <c r="M290" s="7" t="s">
        <v>289</v>
      </c>
      <c r="N290" s="7" t="s">
        <v>826</v>
      </c>
      <c r="O290" s="7" t="s">
        <v>356</v>
      </c>
      <c r="P290">
        <v>1990</v>
      </c>
      <c r="Q290">
        <v>2006</v>
      </c>
      <c r="R290" t="s">
        <v>247</v>
      </c>
      <c r="S290">
        <v>0</v>
      </c>
      <c r="T290">
        <v>1</v>
      </c>
      <c r="U290">
        <v>0</v>
      </c>
      <c r="W290">
        <v>1</v>
      </c>
      <c r="X290" t="s">
        <v>567</v>
      </c>
      <c r="Z290">
        <f t="shared" si="4"/>
        <v>1</v>
      </c>
      <c r="AA290">
        <v>0</v>
      </c>
      <c r="AB290">
        <v>1</v>
      </c>
      <c r="AC290">
        <v>0</v>
      </c>
      <c r="AD290">
        <v>0</v>
      </c>
      <c r="AE290">
        <v>0</v>
      </c>
      <c r="AF290">
        <v>0</v>
      </c>
      <c r="AG290">
        <v>1</v>
      </c>
      <c r="AH290">
        <v>1</v>
      </c>
      <c r="AI290">
        <v>21</v>
      </c>
      <c r="AJ290">
        <v>2</v>
      </c>
      <c r="AK290" t="b">
        <v>1</v>
      </c>
    </row>
    <row r="291" spans="1:37" x14ac:dyDescent="0.25">
      <c r="A291" s="17" t="s">
        <v>112</v>
      </c>
      <c r="B291" s="17" t="s">
        <v>113</v>
      </c>
      <c r="C291">
        <v>2010</v>
      </c>
      <c r="D291" s="3" t="s">
        <v>25</v>
      </c>
      <c r="E291" s="3" t="s">
        <v>610</v>
      </c>
      <c r="F291" s="29">
        <v>0</v>
      </c>
      <c r="G291" s="24">
        <v>0</v>
      </c>
      <c r="H291" s="5">
        <v>5.8999999999999997E-2</v>
      </c>
      <c r="I291" s="5">
        <v>0.20599999999999999</v>
      </c>
      <c r="J291" s="17" t="s">
        <v>124</v>
      </c>
      <c r="K291" s="20" t="s">
        <v>127</v>
      </c>
      <c r="L291" s="4">
        <v>84876</v>
      </c>
      <c r="M291" s="7" t="s">
        <v>289</v>
      </c>
      <c r="N291" s="7" t="s">
        <v>826</v>
      </c>
      <c r="O291" s="7" t="s">
        <v>356</v>
      </c>
      <c r="P291">
        <v>1990</v>
      </c>
      <c r="Q291">
        <v>2006</v>
      </c>
      <c r="R291" t="s">
        <v>247</v>
      </c>
      <c r="S291">
        <v>0</v>
      </c>
      <c r="T291">
        <v>1</v>
      </c>
      <c r="U291">
        <v>0</v>
      </c>
      <c r="W291">
        <v>1</v>
      </c>
      <c r="X291" t="s">
        <v>568</v>
      </c>
      <c r="Z291">
        <f t="shared" si="4"/>
        <v>1</v>
      </c>
      <c r="AA291">
        <v>0</v>
      </c>
      <c r="AB291">
        <v>1</v>
      </c>
      <c r="AC291">
        <v>0</v>
      </c>
      <c r="AD291">
        <v>0</v>
      </c>
      <c r="AE291">
        <v>0</v>
      </c>
      <c r="AF291">
        <v>0</v>
      </c>
      <c r="AG291">
        <v>1</v>
      </c>
      <c r="AH291">
        <v>1</v>
      </c>
      <c r="AI291">
        <v>21</v>
      </c>
      <c r="AJ291">
        <v>2</v>
      </c>
      <c r="AK291" t="b">
        <v>1</v>
      </c>
    </row>
    <row r="292" spans="1:37" ht="30" x14ac:dyDescent="0.25">
      <c r="A292" s="17" t="s">
        <v>112</v>
      </c>
      <c r="B292" s="17" t="s">
        <v>113</v>
      </c>
      <c r="C292">
        <v>2010</v>
      </c>
      <c r="D292" s="3" t="s">
        <v>25</v>
      </c>
      <c r="E292" s="3" t="s">
        <v>610</v>
      </c>
      <c r="F292" s="29">
        <v>0</v>
      </c>
      <c r="G292" s="24">
        <v>0</v>
      </c>
      <c r="H292" s="5">
        <v>0.09</v>
      </c>
      <c r="I292" s="5">
        <v>0.21299999999999999</v>
      </c>
      <c r="J292" s="17" t="s">
        <v>124</v>
      </c>
      <c r="K292" s="20" t="s">
        <v>128</v>
      </c>
      <c r="L292" s="4">
        <v>84348</v>
      </c>
      <c r="M292" s="7" t="s">
        <v>289</v>
      </c>
      <c r="N292" s="7" t="s">
        <v>826</v>
      </c>
      <c r="O292" s="7" t="s">
        <v>356</v>
      </c>
      <c r="P292">
        <v>1990</v>
      </c>
      <c r="Q292">
        <v>2006</v>
      </c>
      <c r="R292" t="s">
        <v>247</v>
      </c>
      <c r="S292">
        <v>0</v>
      </c>
      <c r="T292">
        <v>1</v>
      </c>
      <c r="U292">
        <v>0</v>
      </c>
      <c r="W292">
        <v>0</v>
      </c>
      <c r="Z292">
        <f t="shared" si="4"/>
        <v>1</v>
      </c>
      <c r="AA292">
        <v>0</v>
      </c>
      <c r="AB292">
        <v>1</v>
      </c>
      <c r="AC292">
        <v>0</v>
      </c>
      <c r="AD292">
        <v>0</v>
      </c>
      <c r="AE292">
        <v>0</v>
      </c>
      <c r="AF292">
        <v>0</v>
      </c>
      <c r="AG292">
        <v>1</v>
      </c>
      <c r="AH292">
        <v>1</v>
      </c>
      <c r="AI292">
        <v>21</v>
      </c>
      <c r="AJ292">
        <v>2</v>
      </c>
      <c r="AK292" t="b">
        <v>1</v>
      </c>
    </row>
    <row r="293" spans="1:37" x14ac:dyDescent="0.25">
      <c r="A293" s="17" t="s">
        <v>112</v>
      </c>
      <c r="B293" s="17" t="s">
        <v>113</v>
      </c>
      <c r="C293">
        <v>2010</v>
      </c>
      <c r="D293" s="3" t="s">
        <v>25</v>
      </c>
      <c r="E293" s="3" t="s">
        <v>610</v>
      </c>
      <c r="F293" s="29">
        <v>0</v>
      </c>
      <c r="G293" s="24">
        <v>0</v>
      </c>
      <c r="H293" s="5">
        <v>3.5000000000000003E-2</v>
      </c>
      <c r="I293" s="5">
        <v>3.7999999999999999E-2</v>
      </c>
      <c r="J293" s="17" t="s">
        <v>115</v>
      </c>
      <c r="K293" s="20" t="s">
        <v>633</v>
      </c>
      <c r="L293" s="4">
        <v>91080</v>
      </c>
      <c r="M293" s="7" t="s">
        <v>289</v>
      </c>
      <c r="N293" s="7" t="s">
        <v>826</v>
      </c>
      <c r="O293" s="7" t="s">
        <v>356</v>
      </c>
      <c r="P293">
        <v>1990</v>
      </c>
      <c r="Q293">
        <v>2006</v>
      </c>
      <c r="R293" t="s">
        <v>247</v>
      </c>
      <c r="S293">
        <v>0</v>
      </c>
      <c r="T293">
        <v>1</v>
      </c>
      <c r="U293">
        <v>0</v>
      </c>
      <c r="W293">
        <v>1</v>
      </c>
      <c r="Z293">
        <f t="shared" si="4"/>
        <v>0</v>
      </c>
      <c r="AA293">
        <v>1</v>
      </c>
      <c r="AB293">
        <v>1</v>
      </c>
      <c r="AC293">
        <v>0</v>
      </c>
      <c r="AD293">
        <v>0</v>
      </c>
      <c r="AE293">
        <v>0</v>
      </c>
      <c r="AF293">
        <v>0</v>
      </c>
      <c r="AG293">
        <v>1</v>
      </c>
      <c r="AH293">
        <v>1</v>
      </c>
      <c r="AI293">
        <v>21</v>
      </c>
      <c r="AJ293">
        <v>2</v>
      </c>
      <c r="AK293" t="b">
        <v>1</v>
      </c>
    </row>
    <row r="294" spans="1:37" x14ac:dyDescent="0.25">
      <c r="A294" s="17" t="s">
        <v>112</v>
      </c>
      <c r="B294" s="17" t="s">
        <v>113</v>
      </c>
      <c r="C294">
        <v>2010</v>
      </c>
      <c r="D294" s="3" t="s">
        <v>25</v>
      </c>
      <c r="E294" s="3" t="s">
        <v>610</v>
      </c>
      <c r="F294" s="29">
        <v>0</v>
      </c>
      <c r="G294" s="24">
        <v>0</v>
      </c>
      <c r="H294" s="5">
        <v>3.9E-2</v>
      </c>
      <c r="I294" s="5">
        <v>0.05</v>
      </c>
      <c r="J294" s="17" t="s">
        <v>117</v>
      </c>
      <c r="K294" s="20" t="s">
        <v>633</v>
      </c>
      <c r="L294" s="4">
        <v>91080</v>
      </c>
      <c r="M294" s="7" t="s">
        <v>289</v>
      </c>
      <c r="N294" s="7" t="s">
        <v>826</v>
      </c>
      <c r="O294" s="7" t="s">
        <v>356</v>
      </c>
      <c r="P294">
        <v>1990</v>
      </c>
      <c r="Q294">
        <v>2006</v>
      </c>
      <c r="R294" t="s">
        <v>247</v>
      </c>
      <c r="S294">
        <v>0</v>
      </c>
      <c r="T294">
        <v>1</v>
      </c>
      <c r="U294">
        <v>0</v>
      </c>
      <c r="W294">
        <v>1</v>
      </c>
      <c r="Z294">
        <f t="shared" si="4"/>
        <v>0</v>
      </c>
      <c r="AA294">
        <v>1</v>
      </c>
      <c r="AB294">
        <v>1</v>
      </c>
      <c r="AC294">
        <v>0</v>
      </c>
      <c r="AD294">
        <v>0</v>
      </c>
      <c r="AE294">
        <v>0</v>
      </c>
      <c r="AF294">
        <v>0</v>
      </c>
      <c r="AG294">
        <v>1</v>
      </c>
      <c r="AH294">
        <v>1</v>
      </c>
      <c r="AI294">
        <v>21</v>
      </c>
      <c r="AJ294">
        <v>2</v>
      </c>
      <c r="AK294" t="b">
        <v>1</v>
      </c>
    </row>
    <row r="295" spans="1:37" x14ac:dyDescent="0.25">
      <c r="A295" s="17" t="s">
        <v>112</v>
      </c>
      <c r="B295" s="17" t="s">
        <v>113</v>
      </c>
      <c r="C295">
        <v>2010</v>
      </c>
      <c r="D295" s="3" t="s">
        <v>25</v>
      </c>
      <c r="E295" s="3" t="s">
        <v>610</v>
      </c>
      <c r="F295" s="29">
        <v>0</v>
      </c>
      <c r="G295" s="24">
        <v>0</v>
      </c>
      <c r="H295" s="5">
        <v>0.12</v>
      </c>
      <c r="I295" s="5">
        <v>5.8000000000000003E-2</v>
      </c>
      <c r="J295" s="17" t="s">
        <v>121</v>
      </c>
      <c r="K295" s="20" t="s">
        <v>633</v>
      </c>
      <c r="L295" s="4">
        <v>48348</v>
      </c>
      <c r="M295" s="7" t="s">
        <v>289</v>
      </c>
      <c r="N295" s="7" t="s">
        <v>826</v>
      </c>
      <c r="O295" s="7" t="s">
        <v>356</v>
      </c>
      <c r="P295">
        <v>1990</v>
      </c>
      <c r="Q295">
        <v>2006</v>
      </c>
      <c r="R295" t="s">
        <v>247</v>
      </c>
      <c r="S295">
        <v>0</v>
      </c>
      <c r="T295">
        <v>1</v>
      </c>
      <c r="U295">
        <v>0</v>
      </c>
      <c r="W295">
        <v>1</v>
      </c>
      <c r="Z295">
        <f t="shared" si="4"/>
        <v>0</v>
      </c>
      <c r="AA295">
        <v>1</v>
      </c>
      <c r="AB295">
        <v>1</v>
      </c>
      <c r="AC295">
        <v>0</v>
      </c>
      <c r="AD295">
        <v>0</v>
      </c>
      <c r="AE295">
        <v>0</v>
      </c>
      <c r="AF295">
        <v>0</v>
      </c>
      <c r="AG295">
        <v>1</v>
      </c>
      <c r="AH295">
        <v>1</v>
      </c>
      <c r="AI295">
        <v>21</v>
      </c>
      <c r="AJ295">
        <v>2</v>
      </c>
      <c r="AK295" t="b">
        <v>1</v>
      </c>
    </row>
    <row r="296" spans="1:37" x14ac:dyDescent="0.25">
      <c r="A296" s="17" t="s">
        <v>112</v>
      </c>
      <c r="B296" s="17" t="s">
        <v>113</v>
      </c>
      <c r="C296">
        <v>2010</v>
      </c>
      <c r="D296" s="3" t="s">
        <v>25</v>
      </c>
      <c r="E296" s="3" t="s">
        <v>610</v>
      </c>
      <c r="F296" s="29">
        <v>0</v>
      </c>
      <c r="G296" s="24">
        <v>0</v>
      </c>
      <c r="H296" s="5">
        <v>3.1E-2</v>
      </c>
      <c r="I296" s="5">
        <v>5.6000000000000001E-2</v>
      </c>
      <c r="J296" s="17" t="s">
        <v>123</v>
      </c>
      <c r="K296" s="20" t="s">
        <v>633</v>
      </c>
      <c r="L296" s="4">
        <v>70620</v>
      </c>
      <c r="M296" s="7" t="s">
        <v>289</v>
      </c>
      <c r="N296" s="7" t="s">
        <v>826</v>
      </c>
      <c r="O296" s="7" t="s">
        <v>356</v>
      </c>
      <c r="P296">
        <v>1990</v>
      </c>
      <c r="Q296">
        <v>2006</v>
      </c>
      <c r="R296" t="s">
        <v>247</v>
      </c>
      <c r="S296">
        <v>0</v>
      </c>
      <c r="T296">
        <v>1</v>
      </c>
      <c r="U296">
        <v>0</v>
      </c>
      <c r="W296">
        <v>1</v>
      </c>
      <c r="Z296">
        <f t="shared" si="4"/>
        <v>1</v>
      </c>
      <c r="AA296">
        <v>0</v>
      </c>
      <c r="AB296">
        <v>1</v>
      </c>
      <c r="AC296">
        <v>0</v>
      </c>
      <c r="AD296">
        <v>0</v>
      </c>
      <c r="AE296">
        <v>0</v>
      </c>
      <c r="AF296">
        <v>0</v>
      </c>
      <c r="AG296">
        <v>1</v>
      </c>
      <c r="AH296">
        <v>1</v>
      </c>
      <c r="AI296">
        <v>21</v>
      </c>
      <c r="AJ296">
        <v>2</v>
      </c>
      <c r="AK296" t="b">
        <v>1</v>
      </c>
    </row>
    <row r="297" spans="1:37" x14ac:dyDescent="0.25">
      <c r="A297" s="17" t="s">
        <v>112</v>
      </c>
      <c r="B297" s="17" t="s">
        <v>113</v>
      </c>
      <c r="C297">
        <v>2010</v>
      </c>
      <c r="D297" s="3" t="s">
        <v>25</v>
      </c>
      <c r="E297" s="3" t="s">
        <v>610</v>
      </c>
      <c r="F297" s="29">
        <v>0</v>
      </c>
      <c r="G297" s="24">
        <v>0</v>
      </c>
      <c r="H297" s="5">
        <v>-2E-3</v>
      </c>
      <c r="I297" s="5">
        <v>0.11899999999999999</v>
      </c>
      <c r="J297" s="17" t="s">
        <v>125</v>
      </c>
      <c r="K297" s="20" t="s">
        <v>633</v>
      </c>
      <c r="L297" s="4">
        <v>70620</v>
      </c>
      <c r="M297" s="7" t="s">
        <v>289</v>
      </c>
      <c r="N297" s="7" t="s">
        <v>826</v>
      </c>
      <c r="O297" s="7" t="s">
        <v>356</v>
      </c>
      <c r="P297">
        <v>1990</v>
      </c>
      <c r="Q297">
        <v>2006</v>
      </c>
      <c r="R297" t="s">
        <v>247</v>
      </c>
      <c r="S297">
        <v>0</v>
      </c>
      <c r="T297">
        <v>1</v>
      </c>
      <c r="U297">
        <v>0</v>
      </c>
      <c r="W297">
        <v>1</v>
      </c>
      <c r="Z297">
        <f t="shared" si="4"/>
        <v>1</v>
      </c>
      <c r="AA297">
        <v>0</v>
      </c>
      <c r="AB297">
        <v>1</v>
      </c>
      <c r="AC297">
        <v>0</v>
      </c>
      <c r="AD297">
        <v>0</v>
      </c>
      <c r="AE297">
        <v>0</v>
      </c>
      <c r="AF297">
        <v>0</v>
      </c>
      <c r="AG297">
        <v>1</v>
      </c>
      <c r="AH297">
        <v>1</v>
      </c>
      <c r="AI297">
        <v>21</v>
      </c>
      <c r="AJ297">
        <v>2</v>
      </c>
      <c r="AK297" t="b">
        <v>1</v>
      </c>
    </row>
    <row r="298" spans="1:37" x14ac:dyDescent="0.25">
      <c r="A298" s="18" t="s">
        <v>488</v>
      </c>
      <c r="B298" s="18" t="s">
        <v>487</v>
      </c>
      <c r="C298">
        <v>2010</v>
      </c>
      <c r="D298" s="3" t="s">
        <v>25</v>
      </c>
      <c r="E298" s="3" t="s">
        <v>612</v>
      </c>
      <c r="F298" s="29">
        <v>1</v>
      </c>
      <c r="G298" s="24">
        <v>0</v>
      </c>
      <c r="H298" s="5">
        <v>-0.55000000000000004</v>
      </c>
      <c r="I298" s="5">
        <v>0.42</v>
      </c>
      <c r="J298" s="18" t="s">
        <v>489</v>
      </c>
      <c r="K298" s="19" t="s">
        <v>534</v>
      </c>
      <c r="L298" s="4">
        <v>189</v>
      </c>
      <c r="M298" s="8" t="s">
        <v>490</v>
      </c>
      <c r="N298" s="7" t="s">
        <v>826</v>
      </c>
      <c r="O298" s="7" t="s">
        <v>491</v>
      </c>
      <c r="P298">
        <v>2003</v>
      </c>
      <c r="Q298">
        <v>2005</v>
      </c>
      <c r="R298" t="s">
        <v>256</v>
      </c>
      <c r="S298">
        <v>0</v>
      </c>
      <c r="T298">
        <v>1</v>
      </c>
      <c r="U298">
        <v>0</v>
      </c>
      <c r="W298">
        <v>1</v>
      </c>
      <c r="X298" t="s">
        <v>567</v>
      </c>
      <c r="Z298">
        <v>1</v>
      </c>
      <c r="AA298">
        <v>0</v>
      </c>
      <c r="AB298">
        <v>1</v>
      </c>
      <c r="AC298">
        <v>0</v>
      </c>
      <c r="AD298">
        <v>0</v>
      </c>
      <c r="AE298">
        <v>0</v>
      </c>
      <c r="AF298">
        <v>0</v>
      </c>
      <c r="AG298">
        <v>1</v>
      </c>
      <c r="AH298">
        <v>1</v>
      </c>
      <c r="AI298">
        <v>22</v>
      </c>
      <c r="AJ298">
        <v>20</v>
      </c>
      <c r="AK298" t="b">
        <v>1</v>
      </c>
    </row>
    <row r="299" spans="1:37" x14ac:dyDescent="0.25">
      <c r="A299" s="18" t="s">
        <v>488</v>
      </c>
      <c r="B299" s="18" t="s">
        <v>487</v>
      </c>
      <c r="C299">
        <v>2010</v>
      </c>
      <c r="D299" s="3" t="s">
        <v>12</v>
      </c>
      <c r="E299" s="3" t="s">
        <v>612</v>
      </c>
      <c r="F299" s="29">
        <v>0</v>
      </c>
      <c r="G299" s="24">
        <v>0</v>
      </c>
      <c r="H299" s="5">
        <v>-0.06</v>
      </c>
      <c r="I299" s="5">
        <v>0.53</v>
      </c>
      <c r="J299" s="18" t="s">
        <v>492</v>
      </c>
      <c r="K299" s="19" t="s">
        <v>534</v>
      </c>
      <c r="L299" s="4">
        <v>169</v>
      </c>
      <c r="M299" s="8" t="s">
        <v>490</v>
      </c>
      <c r="N299" s="7" t="s">
        <v>826</v>
      </c>
      <c r="O299" s="7" t="s">
        <v>491</v>
      </c>
      <c r="P299">
        <v>2003</v>
      </c>
      <c r="Q299">
        <v>2005</v>
      </c>
      <c r="R299" t="s">
        <v>256</v>
      </c>
      <c r="S299">
        <v>0</v>
      </c>
      <c r="T299">
        <v>1</v>
      </c>
      <c r="U299">
        <v>0</v>
      </c>
      <c r="W299">
        <v>1</v>
      </c>
      <c r="X299" t="s">
        <v>567</v>
      </c>
      <c r="Z299">
        <v>1</v>
      </c>
      <c r="AA299">
        <v>0</v>
      </c>
      <c r="AB299">
        <v>0</v>
      </c>
      <c r="AC299">
        <v>1</v>
      </c>
      <c r="AD299">
        <v>0</v>
      </c>
      <c r="AE299">
        <v>0</v>
      </c>
      <c r="AF299">
        <v>0</v>
      </c>
      <c r="AG299">
        <v>1</v>
      </c>
      <c r="AH299">
        <v>1</v>
      </c>
      <c r="AI299">
        <v>22</v>
      </c>
      <c r="AJ299">
        <v>20</v>
      </c>
      <c r="AK299" t="b">
        <v>1</v>
      </c>
    </row>
    <row r="300" spans="1:37" x14ac:dyDescent="0.25">
      <c r="A300" s="18" t="s">
        <v>488</v>
      </c>
      <c r="B300" s="18" t="s">
        <v>487</v>
      </c>
      <c r="C300">
        <v>2010</v>
      </c>
      <c r="D300" s="3" t="s">
        <v>12</v>
      </c>
      <c r="E300" s="3" t="s">
        <v>612</v>
      </c>
      <c r="F300" s="29">
        <v>0</v>
      </c>
      <c r="G300" s="24">
        <v>0</v>
      </c>
      <c r="H300" s="5">
        <v>-0.25</v>
      </c>
      <c r="I300" s="5">
        <v>0.42799999999999999</v>
      </c>
      <c r="J300" s="19" t="s">
        <v>493</v>
      </c>
      <c r="K300" s="19" t="s">
        <v>534</v>
      </c>
      <c r="L300" s="4">
        <v>166</v>
      </c>
      <c r="M300" s="8" t="s">
        <v>490</v>
      </c>
      <c r="N300" s="7" t="s">
        <v>826</v>
      </c>
      <c r="O300" s="7" t="s">
        <v>491</v>
      </c>
      <c r="P300">
        <v>2003</v>
      </c>
      <c r="Q300">
        <v>2005</v>
      </c>
      <c r="R300" t="s">
        <v>256</v>
      </c>
      <c r="S300">
        <v>0</v>
      </c>
      <c r="T300">
        <v>1</v>
      </c>
      <c r="U300">
        <v>0</v>
      </c>
      <c r="W300">
        <v>1</v>
      </c>
      <c r="X300" t="s">
        <v>567</v>
      </c>
      <c r="Z300">
        <v>1</v>
      </c>
      <c r="AA300">
        <v>0</v>
      </c>
      <c r="AB300">
        <v>0</v>
      </c>
      <c r="AC300">
        <v>1</v>
      </c>
      <c r="AD300">
        <v>0</v>
      </c>
      <c r="AE300">
        <v>0</v>
      </c>
      <c r="AF300">
        <v>0</v>
      </c>
      <c r="AG300">
        <v>1</v>
      </c>
      <c r="AH300">
        <v>1</v>
      </c>
      <c r="AI300">
        <v>22</v>
      </c>
      <c r="AJ300">
        <v>20</v>
      </c>
      <c r="AK300" t="b">
        <v>1</v>
      </c>
    </row>
    <row r="301" spans="1:37" ht="30" x14ac:dyDescent="0.25">
      <c r="A301" s="18" t="s">
        <v>488</v>
      </c>
      <c r="B301" s="18" t="s">
        <v>487</v>
      </c>
      <c r="C301">
        <v>2010</v>
      </c>
      <c r="D301" s="3" t="s">
        <v>12</v>
      </c>
      <c r="E301" s="3" t="s">
        <v>612</v>
      </c>
      <c r="F301" s="29">
        <v>0</v>
      </c>
      <c r="G301" s="24">
        <v>0</v>
      </c>
      <c r="H301" s="5">
        <v>0.1</v>
      </c>
      <c r="I301" s="5">
        <v>0.49</v>
      </c>
      <c r="J301" s="19" t="s">
        <v>500</v>
      </c>
      <c r="K301" s="19" t="s">
        <v>534</v>
      </c>
      <c r="L301" s="4">
        <v>169</v>
      </c>
      <c r="M301" s="8" t="s">
        <v>490</v>
      </c>
      <c r="N301" s="7" t="s">
        <v>826</v>
      </c>
      <c r="O301" s="7" t="s">
        <v>491</v>
      </c>
      <c r="P301">
        <v>2003</v>
      </c>
      <c r="Q301">
        <v>2005</v>
      </c>
      <c r="R301" t="s">
        <v>256</v>
      </c>
      <c r="S301">
        <v>0</v>
      </c>
      <c r="T301">
        <v>1</v>
      </c>
      <c r="U301">
        <v>0</v>
      </c>
      <c r="W301">
        <v>1</v>
      </c>
      <c r="X301" t="s">
        <v>567</v>
      </c>
      <c r="Z301">
        <v>1</v>
      </c>
      <c r="AA301">
        <v>0</v>
      </c>
      <c r="AB301">
        <v>0</v>
      </c>
      <c r="AC301">
        <v>1</v>
      </c>
      <c r="AD301">
        <v>0</v>
      </c>
      <c r="AE301">
        <v>0</v>
      </c>
      <c r="AF301">
        <v>0</v>
      </c>
      <c r="AG301">
        <v>1</v>
      </c>
      <c r="AH301">
        <v>1</v>
      </c>
      <c r="AI301">
        <v>22</v>
      </c>
      <c r="AJ301">
        <v>20</v>
      </c>
      <c r="AK301" t="b">
        <v>1</v>
      </c>
    </row>
    <row r="302" spans="1:37" x14ac:dyDescent="0.25">
      <c r="A302" s="18" t="s">
        <v>488</v>
      </c>
      <c r="B302" s="18" t="s">
        <v>487</v>
      </c>
      <c r="C302">
        <v>2010</v>
      </c>
      <c r="D302" s="3" t="s">
        <v>25</v>
      </c>
      <c r="E302" s="3" t="s">
        <v>612</v>
      </c>
      <c r="F302" s="29">
        <v>0</v>
      </c>
      <c r="G302" s="24">
        <v>0</v>
      </c>
      <c r="H302" s="5">
        <v>-0.3</v>
      </c>
      <c r="I302" s="5">
        <v>0.62</v>
      </c>
      <c r="J302" s="18" t="s">
        <v>494</v>
      </c>
      <c r="K302" s="19" t="s">
        <v>534</v>
      </c>
      <c r="L302" s="4">
        <v>121</v>
      </c>
      <c r="M302" s="8" t="s">
        <v>490</v>
      </c>
      <c r="N302" s="7" t="s">
        <v>826</v>
      </c>
      <c r="O302" s="7" t="s">
        <v>491</v>
      </c>
      <c r="P302">
        <v>2003</v>
      </c>
      <c r="Q302">
        <v>2005</v>
      </c>
      <c r="R302" t="s">
        <v>256</v>
      </c>
      <c r="S302">
        <v>0</v>
      </c>
      <c r="T302">
        <v>1</v>
      </c>
      <c r="U302">
        <v>0</v>
      </c>
      <c r="W302">
        <v>1</v>
      </c>
      <c r="X302" t="s">
        <v>567</v>
      </c>
      <c r="Z302">
        <v>1</v>
      </c>
      <c r="AA302">
        <v>0</v>
      </c>
      <c r="AB302">
        <v>1</v>
      </c>
      <c r="AC302">
        <v>0</v>
      </c>
      <c r="AD302">
        <v>0</v>
      </c>
      <c r="AE302">
        <v>0</v>
      </c>
      <c r="AF302">
        <v>0</v>
      </c>
      <c r="AG302">
        <v>1</v>
      </c>
      <c r="AH302">
        <v>1</v>
      </c>
      <c r="AI302">
        <v>22</v>
      </c>
      <c r="AJ302">
        <v>20</v>
      </c>
      <c r="AK302" t="b">
        <v>1</v>
      </c>
    </row>
    <row r="303" spans="1:37" x14ac:dyDescent="0.25">
      <c r="A303" s="18" t="s">
        <v>488</v>
      </c>
      <c r="B303" s="18" t="s">
        <v>487</v>
      </c>
      <c r="C303">
        <v>2010</v>
      </c>
      <c r="D303" s="3" t="s">
        <v>12</v>
      </c>
      <c r="E303" s="3" t="s">
        <v>612</v>
      </c>
      <c r="F303" s="29">
        <v>0</v>
      </c>
      <c r="G303" s="24">
        <v>0</v>
      </c>
      <c r="H303" s="5">
        <v>1.51</v>
      </c>
      <c r="I303" s="5">
        <v>0.71</v>
      </c>
      <c r="J303" s="18" t="s">
        <v>495</v>
      </c>
      <c r="K303" s="19" t="s">
        <v>534</v>
      </c>
      <c r="L303" s="4">
        <v>109</v>
      </c>
      <c r="M303" s="8" t="s">
        <v>490</v>
      </c>
      <c r="N303" s="7" t="s">
        <v>826</v>
      </c>
      <c r="O303" s="7" t="s">
        <v>491</v>
      </c>
      <c r="P303">
        <v>2003</v>
      </c>
      <c r="Q303">
        <v>2005</v>
      </c>
      <c r="R303" t="s">
        <v>256</v>
      </c>
      <c r="S303">
        <v>0</v>
      </c>
      <c r="T303">
        <v>1</v>
      </c>
      <c r="U303">
        <v>0</v>
      </c>
      <c r="W303">
        <v>1</v>
      </c>
      <c r="X303" t="s">
        <v>567</v>
      </c>
      <c r="Z303">
        <v>1</v>
      </c>
      <c r="AA303">
        <v>0</v>
      </c>
      <c r="AB303">
        <v>0</v>
      </c>
      <c r="AC303">
        <v>1</v>
      </c>
      <c r="AD303">
        <v>0</v>
      </c>
      <c r="AE303">
        <v>0</v>
      </c>
      <c r="AF303">
        <v>0</v>
      </c>
      <c r="AG303">
        <v>1</v>
      </c>
      <c r="AH303">
        <v>1</v>
      </c>
      <c r="AI303">
        <v>22</v>
      </c>
      <c r="AJ303">
        <v>20</v>
      </c>
      <c r="AK303" t="b">
        <v>1</v>
      </c>
    </row>
    <row r="304" spans="1:37" x14ac:dyDescent="0.25">
      <c r="A304" s="18" t="s">
        <v>488</v>
      </c>
      <c r="B304" s="18" t="s">
        <v>487</v>
      </c>
      <c r="C304">
        <v>2010</v>
      </c>
      <c r="D304" s="3" t="s">
        <v>12</v>
      </c>
      <c r="E304" s="3" t="s">
        <v>612</v>
      </c>
      <c r="F304" s="29">
        <v>0</v>
      </c>
      <c r="G304" s="24">
        <v>0</v>
      </c>
      <c r="H304" s="5">
        <v>0.18</v>
      </c>
      <c r="I304" s="5">
        <v>0.64</v>
      </c>
      <c r="J304" s="19" t="s">
        <v>496</v>
      </c>
      <c r="K304" s="19" t="s">
        <v>534</v>
      </c>
      <c r="L304" s="4">
        <v>107</v>
      </c>
      <c r="M304" s="8" t="s">
        <v>490</v>
      </c>
      <c r="N304" s="7" t="s">
        <v>826</v>
      </c>
      <c r="O304" s="7" t="s">
        <v>491</v>
      </c>
      <c r="P304">
        <v>2003</v>
      </c>
      <c r="Q304">
        <v>2005</v>
      </c>
      <c r="R304" t="s">
        <v>256</v>
      </c>
      <c r="S304">
        <v>0</v>
      </c>
      <c r="T304">
        <v>1</v>
      </c>
      <c r="U304">
        <v>0</v>
      </c>
      <c r="W304">
        <v>1</v>
      </c>
      <c r="X304" t="s">
        <v>567</v>
      </c>
      <c r="Z304">
        <v>1</v>
      </c>
      <c r="AA304">
        <v>0</v>
      </c>
      <c r="AB304">
        <v>0</v>
      </c>
      <c r="AC304">
        <v>1</v>
      </c>
      <c r="AD304">
        <v>0</v>
      </c>
      <c r="AE304">
        <v>0</v>
      </c>
      <c r="AF304">
        <v>0</v>
      </c>
      <c r="AG304">
        <v>1</v>
      </c>
      <c r="AH304">
        <v>1</v>
      </c>
      <c r="AI304">
        <v>22</v>
      </c>
      <c r="AJ304">
        <v>20</v>
      </c>
      <c r="AK304" t="b">
        <v>1</v>
      </c>
    </row>
    <row r="305" spans="1:37" ht="30" x14ac:dyDescent="0.25">
      <c r="A305" s="18" t="s">
        <v>488</v>
      </c>
      <c r="B305" s="18" t="s">
        <v>487</v>
      </c>
      <c r="C305">
        <v>2010</v>
      </c>
      <c r="D305" s="3" t="s">
        <v>12</v>
      </c>
      <c r="E305" s="3" t="s">
        <v>612</v>
      </c>
      <c r="F305" s="29">
        <v>0</v>
      </c>
      <c r="G305" s="24">
        <v>0</v>
      </c>
      <c r="H305" s="5">
        <v>1.17</v>
      </c>
      <c r="I305" s="5">
        <v>0.67</v>
      </c>
      <c r="J305" s="19" t="s">
        <v>501</v>
      </c>
      <c r="K305" s="19" t="s">
        <v>534</v>
      </c>
      <c r="L305" s="4">
        <v>109</v>
      </c>
      <c r="M305" s="8" t="s">
        <v>490</v>
      </c>
      <c r="N305" s="7" t="s">
        <v>826</v>
      </c>
      <c r="O305" s="7" t="s">
        <v>491</v>
      </c>
      <c r="P305">
        <v>2003</v>
      </c>
      <c r="Q305">
        <v>2005</v>
      </c>
      <c r="R305" t="s">
        <v>256</v>
      </c>
      <c r="S305">
        <v>0</v>
      </c>
      <c r="T305">
        <v>1</v>
      </c>
      <c r="U305">
        <v>0</v>
      </c>
      <c r="W305">
        <v>1</v>
      </c>
      <c r="X305" t="s">
        <v>567</v>
      </c>
      <c r="Z305">
        <v>1</v>
      </c>
      <c r="AA305">
        <v>0</v>
      </c>
      <c r="AB305">
        <v>0</v>
      </c>
      <c r="AC305">
        <v>1</v>
      </c>
      <c r="AD305">
        <v>0</v>
      </c>
      <c r="AE305">
        <v>0</v>
      </c>
      <c r="AF305">
        <v>0</v>
      </c>
      <c r="AG305">
        <v>1</v>
      </c>
      <c r="AH305">
        <v>1</v>
      </c>
      <c r="AI305">
        <v>22</v>
      </c>
      <c r="AJ305">
        <v>20</v>
      </c>
      <c r="AK305" t="b">
        <v>1</v>
      </c>
    </row>
    <row r="306" spans="1:37" x14ac:dyDescent="0.25">
      <c r="A306" s="18" t="s">
        <v>488</v>
      </c>
      <c r="B306" s="18" t="s">
        <v>487</v>
      </c>
      <c r="C306">
        <v>2010</v>
      </c>
      <c r="D306" s="3" t="s">
        <v>25</v>
      </c>
      <c r="E306" s="3" t="s">
        <v>612</v>
      </c>
      <c r="F306" s="29">
        <v>0</v>
      </c>
      <c r="G306" s="24">
        <v>0</v>
      </c>
      <c r="H306">
        <v>-0.75</v>
      </c>
      <c r="I306">
        <v>0.55000000000000004</v>
      </c>
      <c r="J306" s="18" t="s">
        <v>497</v>
      </c>
      <c r="K306" s="19" t="s">
        <v>534</v>
      </c>
      <c r="L306" s="4">
        <v>130</v>
      </c>
      <c r="M306" s="8" t="s">
        <v>490</v>
      </c>
      <c r="N306" s="7" t="s">
        <v>826</v>
      </c>
      <c r="O306" s="7" t="s">
        <v>491</v>
      </c>
      <c r="P306">
        <v>2003</v>
      </c>
      <c r="Q306">
        <v>2005</v>
      </c>
      <c r="R306" t="s">
        <v>256</v>
      </c>
      <c r="S306">
        <v>0</v>
      </c>
      <c r="T306">
        <v>1</v>
      </c>
      <c r="U306">
        <v>0</v>
      </c>
      <c r="W306">
        <v>1</v>
      </c>
      <c r="X306" t="s">
        <v>567</v>
      </c>
      <c r="Z306">
        <v>1</v>
      </c>
      <c r="AA306">
        <v>0</v>
      </c>
      <c r="AB306">
        <v>1</v>
      </c>
      <c r="AC306">
        <v>0</v>
      </c>
      <c r="AD306">
        <v>0</v>
      </c>
      <c r="AE306">
        <v>0</v>
      </c>
      <c r="AF306">
        <v>0</v>
      </c>
      <c r="AG306">
        <v>1</v>
      </c>
      <c r="AH306">
        <v>1</v>
      </c>
      <c r="AI306">
        <v>22</v>
      </c>
      <c r="AJ306">
        <v>20</v>
      </c>
      <c r="AK306" t="b">
        <v>1</v>
      </c>
    </row>
    <row r="307" spans="1:37" x14ac:dyDescent="0.25">
      <c r="A307" s="18" t="s">
        <v>488</v>
      </c>
      <c r="B307" s="18" t="s">
        <v>487</v>
      </c>
      <c r="C307">
        <v>2010</v>
      </c>
      <c r="D307" s="3" t="s">
        <v>12</v>
      </c>
      <c r="E307" s="3" t="s">
        <v>612</v>
      </c>
      <c r="F307" s="29">
        <v>0</v>
      </c>
      <c r="G307" s="24">
        <v>0</v>
      </c>
      <c r="H307">
        <v>-0.52</v>
      </c>
      <c r="I307">
        <v>0.61</v>
      </c>
      <c r="J307" s="18" t="s">
        <v>498</v>
      </c>
      <c r="K307" s="19" t="s">
        <v>534</v>
      </c>
      <c r="L307" s="4">
        <v>115</v>
      </c>
      <c r="M307" s="8" t="s">
        <v>490</v>
      </c>
      <c r="N307" s="7" t="s">
        <v>826</v>
      </c>
      <c r="O307" s="7" t="s">
        <v>491</v>
      </c>
      <c r="P307">
        <v>2003</v>
      </c>
      <c r="Q307">
        <v>2005</v>
      </c>
      <c r="R307" t="s">
        <v>256</v>
      </c>
      <c r="S307">
        <v>0</v>
      </c>
      <c r="T307">
        <v>1</v>
      </c>
      <c r="U307">
        <v>0</v>
      </c>
      <c r="W307">
        <v>1</v>
      </c>
      <c r="X307" t="s">
        <v>567</v>
      </c>
      <c r="Z307">
        <v>1</v>
      </c>
      <c r="AA307">
        <v>0</v>
      </c>
      <c r="AB307">
        <v>0</v>
      </c>
      <c r="AC307">
        <v>1</v>
      </c>
      <c r="AD307">
        <v>0</v>
      </c>
      <c r="AE307">
        <v>0</v>
      </c>
      <c r="AF307">
        <v>0</v>
      </c>
      <c r="AG307">
        <v>1</v>
      </c>
      <c r="AH307">
        <v>1</v>
      </c>
      <c r="AI307">
        <v>22</v>
      </c>
      <c r="AJ307">
        <v>20</v>
      </c>
      <c r="AK307" t="b">
        <v>1</v>
      </c>
    </row>
    <row r="308" spans="1:37" x14ac:dyDescent="0.25">
      <c r="A308" s="18" t="s">
        <v>488</v>
      </c>
      <c r="B308" s="18" t="s">
        <v>487</v>
      </c>
      <c r="C308">
        <v>2010</v>
      </c>
      <c r="D308" s="3" t="s">
        <v>12</v>
      </c>
      <c r="E308" s="3" t="s">
        <v>612</v>
      </c>
      <c r="F308" s="29">
        <v>0</v>
      </c>
      <c r="G308" s="24">
        <v>0</v>
      </c>
      <c r="H308">
        <v>-0.3</v>
      </c>
      <c r="I308">
        <v>0.52</v>
      </c>
      <c r="J308" s="19" t="s">
        <v>499</v>
      </c>
      <c r="K308" s="19" t="s">
        <v>534</v>
      </c>
      <c r="L308" s="4">
        <v>112</v>
      </c>
      <c r="M308" s="8" t="s">
        <v>490</v>
      </c>
      <c r="N308" s="7" t="s">
        <v>826</v>
      </c>
      <c r="O308" s="7" t="s">
        <v>491</v>
      </c>
      <c r="P308">
        <v>2003</v>
      </c>
      <c r="Q308">
        <v>2005</v>
      </c>
      <c r="R308" t="s">
        <v>256</v>
      </c>
      <c r="S308">
        <v>0</v>
      </c>
      <c r="T308">
        <v>1</v>
      </c>
      <c r="U308">
        <v>0</v>
      </c>
      <c r="W308">
        <v>1</v>
      </c>
      <c r="X308" t="s">
        <v>567</v>
      </c>
      <c r="Z308">
        <v>1</v>
      </c>
      <c r="AA308">
        <v>0</v>
      </c>
      <c r="AB308">
        <v>0</v>
      </c>
      <c r="AC308">
        <v>1</v>
      </c>
      <c r="AD308">
        <v>0</v>
      </c>
      <c r="AE308">
        <v>0</v>
      </c>
      <c r="AF308">
        <v>0</v>
      </c>
      <c r="AG308">
        <v>1</v>
      </c>
      <c r="AH308">
        <v>1</v>
      </c>
      <c r="AI308">
        <v>22</v>
      </c>
      <c r="AJ308">
        <v>20</v>
      </c>
      <c r="AK308" t="b">
        <v>1</v>
      </c>
    </row>
    <row r="309" spans="1:37" ht="30" x14ac:dyDescent="0.25">
      <c r="A309" s="18" t="s">
        <v>488</v>
      </c>
      <c r="B309" s="18" t="s">
        <v>487</v>
      </c>
      <c r="C309">
        <v>2010</v>
      </c>
      <c r="D309" s="3" t="s">
        <v>12</v>
      </c>
      <c r="E309" s="3" t="s">
        <v>612</v>
      </c>
      <c r="F309" s="29">
        <v>0</v>
      </c>
      <c r="G309" s="24">
        <v>0</v>
      </c>
      <c r="H309">
        <v>-0.14000000000000001</v>
      </c>
      <c r="I309">
        <v>0.59</v>
      </c>
      <c r="J309" s="19" t="s">
        <v>502</v>
      </c>
      <c r="K309" s="19" t="s">
        <v>534</v>
      </c>
      <c r="L309" s="4">
        <v>115</v>
      </c>
      <c r="M309" s="8" t="s">
        <v>490</v>
      </c>
      <c r="N309" s="7" t="s">
        <v>826</v>
      </c>
      <c r="O309" s="7" t="s">
        <v>491</v>
      </c>
      <c r="P309">
        <v>2003</v>
      </c>
      <c r="Q309">
        <v>2005</v>
      </c>
      <c r="R309" t="s">
        <v>256</v>
      </c>
      <c r="S309">
        <v>0</v>
      </c>
      <c r="T309">
        <v>1</v>
      </c>
      <c r="U309">
        <v>0</v>
      </c>
      <c r="W309">
        <v>1</v>
      </c>
      <c r="X309" t="s">
        <v>567</v>
      </c>
      <c r="Z309">
        <v>1</v>
      </c>
      <c r="AA309">
        <v>0</v>
      </c>
      <c r="AB309">
        <v>0</v>
      </c>
      <c r="AC309">
        <v>1</v>
      </c>
      <c r="AD309">
        <v>0</v>
      </c>
      <c r="AE309">
        <v>0</v>
      </c>
      <c r="AF309">
        <v>0</v>
      </c>
      <c r="AG309">
        <v>1</v>
      </c>
      <c r="AH309">
        <v>1</v>
      </c>
      <c r="AI309">
        <v>22</v>
      </c>
      <c r="AJ309">
        <v>20</v>
      </c>
      <c r="AK309" t="b">
        <v>1</v>
      </c>
    </row>
    <row r="310" spans="1:37" x14ac:dyDescent="0.25">
      <c r="A310" s="18" t="s">
        <v>488</v>
      </c>
      <c r="B310" s="18" t="s">
        <v>487</v>
      </c>
      <c r="C310">
        <v>2010</v>
      </c>
      <c r="D310" s="3" t="s">
        <v>25</v>
      </c>
      <c r="E310" s="3" t="s">
        <v>612</v>
      </c>
      <c r="F310" s="29">
        <v>0</v>
      </c>
      <c r="G310" s="24">
        <v>0</v>
      </c>
      <c r="H310">
        <v>-0.74</v>
      </c>
      <c r="I310">
        <v>0.65</v>
      </c>
      <c r="J310" s="18" t="s">
        <v>503</v>
      </c>
      <c r="K310" s="19" t="s">
        <v>534</v>
      </c>
      <c r="L310" s="4">
        <v>121</v>
      </c>
      <c r="M310" s="8" t="s">
        <v>490</v>
      </c>
      <c r="N310" s="7" t="s">
        <v>826</v>
      </c>
      <c r="O310" s="7" t="s">
        <v>491</v>
      </c>
      <c r="P310">
        <v>2003</v>
      </c>
      <c r="Q310">
        <v>2005</v>
      </c>
      <c r="R310" t="s">
        <v>256</v>
      </c>
      <c r="S310">
        <v>0</v>
      </c>
      <c r="T310">
        <v>1</v>
      </c>
      <c r="U310">
        <v>0</v>
      </c>
      <c r="W310">
        <v>1</v>
      </c>
      <c r="X310" t="s">
        <v>567</v>
      </c>
      <c r="Z310">
        <v>1</v>
      </c>
      <c r="AA310">
        <v>0</v>
      </c>
      <c r="AB310">
        <v>1</v>
      </c>
      <c r="AC310">
        <v>0</v>
      </c>
      <c r="AD310">
        <v>0</v>
      </c>
      <c r="AE310">
        <v>0</v>
      </c>
      <c r="AF310">
        <v>0</v>
      </c>
      <c r="AG310">
        <v>1</v>
      </c>
      <c r="AH310">
        <v>1</v>
      </c>
      <c r="AI310">
        <v>22</v>
      </c>
      <c r="AJ310">
        <v>20</v>
      </c>
      <c r="AK310" t="b">
        <v>1</v>
      </c>
    </row>
    <row r="311" spans="1:37" x14ac:dyDescent="0.25">
      <c r="A311" s="18" t="s">
        <v>488</v>
      </c>
      <c r="B311" s="18" t="s">
        <v>487</v>
      </c>
      <c r="C311">
        <v>2010</v>
      </c>
      <c r="D311" s="3" t="s">
        <v>12</v>
      </c>
      <c r="E311" s="3" t="s">
        <v>612</v>
      </c>
      <c r="F311" s="29">
        <v>0</v>
      </c>
      <c r="G311" s="24">
        <v>0</v>
      </c>
      <c r="H311">
        <v>-0.66</v>
      </c>
      <c r="I311">
        <v>0.76</v>
      </c>
      <c r="J311" s="18" t="s">
        <v>504</v>
      </c>
      <c r="K311" s="19" t="s">
        <v>534</v>
      </c>
      <c r="L311" s="4">
        <v>109</v>
      </c>
      <c r="M311" s="8" t="s">
        <v>490</v>
      </c>
      <c r="N311" s="7" t="s">
        <v>826</v>
      </c>
      <c r="O311" s="7" t="s">
        <v>491</v>
      </c>
      <c r="P311">
        <v>2003</v>
      </c>
      <c r="Q311">
        <v>2005</v>
      </c>
      <c r="R311" t="s">
        <v>256</v>
      </c>
      <c r="S311">
        <v>0</v>
      </c>
      <c r="T311">
        <v>1</v>
      </c>
      <c r="U311">
        <v>0</v>
      </c>
      <c r="W311">
        <v>1</v>
      </c>
      <c r="X311" t="s">
        <v>567</v>
      </c>
      <c r="Z311">
        <v>1</v>
      </c>
      <c r="AA311">
        <v>0</v>
      </c>
      <c r="AB311">
        <v>0</v>
      </c>
      <c r="AC311">
        <v>1</v>
      </c>
      <c r="AD311">
        <v>0</v>
      </c>
      <c r="AE311">
        <v>0</v>
      </c>
      <c r="AF311">
        <v>0</v>
      </c>
      <c r="AG311">
        <v>1</v>
      </c>
      <c r="AH311">
        <v>1</v>
      </c>
      <c r="AI311">
        <v>22</v>
      </c>
      <c r="AJ311">
        <v>20</v>
      </c>
      <c r="AK311" t="b">
        <v>1</v>
      </c>
    </row>
    <row r="312" spans="1:37" x14ac:dyDescent="0.25">
      <c r="A312" s="18" t="s">
        <v>488</v>
      </c>
      <c r="B312" s="18" t="s">
        <v>487</v>
      </c>
      <c r="C312">
        <v>2010</v>
      </c>
      <c r="D312" s="3" t="s">
        <v>12</v>
      </c>
      <c r="E312" s="3" t="s">
        <v>612</v>
      </c>
      <c r="F312" s="29">
        <v>0</v>
      </c>
      <c r="G312" s="24">
        <v>0</v>
      </c>
      <c r="H312">
        <v>-0.36</v>
      </c>
      <c r="I312">
        <v>0.61</v>
      </c>
      <c r="J312" s="19" t="s">
        <v>505</v>
      </c>
      <c r="K312" s="19" t="s">
        <v>534</v>
      </c>
      <c r="L312" s="4">
        <v>107</v>
      </c>
      <c r="M312" s="8" t="s">
        <v>490</v>
      </c>
      <c r="N312" s="7" t="s">
        <v>826</v>
      </c>
      <c r="O312" s="7" t="s">
        <v>491</v>
      </c>
      <c r="P312">
        <v>2003</v>
      </c>
      <c r="Q312">
        <v>2005</v>
      </c>
      <c r="R312" t="s">
        <v>256</v>
      </c>
      <c r="S312">
        <v>0</v>
      </c>
      <c r="T312">
        <v>1</v>
      </c>
      <c r="U312">
        <v>0</v>
      </c>
      <c r="W312">
        <v>1</v>
      </c>
      <c r="X312" t="s">
        <v>567</v>
      </c>
      <c r="Z312">
        <v>1</v>
      </c>
      <c r="AA312">
        <v>0</v>
      </c>
      <c r="AB312">
        <v>0</v>
      </c>
      <c r="AC312">
        <v>1</v>
      </c>
      <c r="AD312">
        <v>0</v>
      </c>
      <c r="AE312">
        <v>0</v>
      </c>
      <c r="AF312">
        <v>0</v>
      </c>
      <c r="AG312">
        <v>1</v>
      </c>
      <c r="AH312">
        <v>1</v>
      </c>
      <c r="AI312">
        <v>22</v>
      </c>
      <c r="AJ312">
        <v>20</v>
      </c>
      <c r="AK312" t="b">
        <v>1</v>
      </c>
    </row>
    <row r="313" spans="1:37" ht="30" x14ac:dyDescent="0.25">
      <c r="A313" s="18" t="s">
        <v>488</v>
      </c>
      <c r="B313" s="18" t="s">
        <v>487</v>
      </c>
      <c r="C313">
        <v>2010</v>
      </c>
      <c r="D313" s="3" t="s">
        <v>12</v>
      </c>
      <c r="E313" s="3" t="s">
        <v>612</v>
      </c>
      <c r="F313" s="29">
        <v>0</v>
      </c>
      <c r="G313" s="24">
        <v>0</v>
      </c>
      <c r="H313">
        <v>0</v>
      </c>
      <c r="I313">
        <v>0.75</v>
      </c>
      <c r="J313" s="19" t="s">
        <v>506</v>
      </c>
      <c r="K313" s="19" t="s">
        <v>534</v>
      </c>
      <c r="L313" s="4">
        <v>109</v>
      </c>
      <c r="M313" s="8" t="s">
        <v>490</v>
      </c>
      <c r="N313" s="7" t="s">
        <v>826</v>
      </c>
      <c r="O313" s="7" t="s">
        <v>491</v>
      </c>
      <c r="P313">
        <v>2003</v>
      </c>
      <c r="Q313">
        <v>2005</v>
      </c>
      <c r="R313" t="s">
        <v>256</v>
      </c>
      <c r="S313">
        <v>0</v>
      </c>
      <c r="T313">
        <v>1</v>
      </c>
      <c r="U313">
        <v>0</v>
      </c>
      <c r="W313">
        <v>1</v>
      </c>
      <c r="X313" t="s">
        <v>567</v>
      </c>
      <c r="Z313">
        <v>1</v>
      </c>
      <c r="AA313">
        <v>0</v>
      </c>
      <c r="AB313">
        <v>0</v>
      </c>
      <c r="AC313">
        <v>1</v>
      </c>
      <c r="AD313">
        <v>0</v>
      </c>
      <c r="AE313">
        <v>0</v>
      </c>
      <c r="AF313">
        <v>0</v>
      </c>
      <c r="AG313">
        <v>1</v>
      </c>
      <c r="AH313">
        <v>1</v>
      </c>
      <c r="AI313">
        <v>22</v>
      </c>
      <c r="AJ313">
        <v>20</v>
      </c>
      <c r="AK313" t="b">
        <v>1</v>
      </c>
    </row>
    <row r="314" spans="1:37" x14ac:dyDescent="0.25">
      <c r="A314" s="18" t="s">
        <v>488</v>
      </c>
      <c r="B314" s="18" t="s">
        <v>487</v>
      </c>
      <c r="C314">
        <v>2010</v>
      </c>
      <c r="D314" s="3" t="s">
        <v>25</v>
      </c>
      <c r="E314" s="3" t="s">
        <v>612</v>
      </c>
      <c r="F314" s="29">
        <v>0</v>
      </c>
      <c r="G314" s="24">
        <v>0</v>
      </c>
      <c r="H314">
        <v>-0.51</v>
      </c>
      <c r="I314">
        <v>0.85</v>
      </c>
      <c r="J314" s="18" t="s">
        <v>507</v>
      </c>
      <c r="K314" s="19" t="s">
        <v>534</v>
      </c>
      <c r="L314" s="4">
        <v>121</v>
      </c>
      <c r="M314" s="8" t="s">
        <v>490</v>
      </c>
      <c r="N314" s="7" t="s">
        <v>826</v>
      </c>
      <c r="O314" s="7" t="s">
        <v>491</v>
      </c>
      <c r="P314">
        <v>2003</v>
      </c>
      <c r="Q314">
        <v>2005</v>
      </c>
      <c r="R314" t="s">
        <v>256</v>
      </c>
      <c r="S314">
        <v>0</v>
      </c>
      <c r="T314">
        <v>1</v>
      </c>
      <c r="U314">
        <v>0</v>
      </c>
      <c r="W314">
        <v>1</v>
      </c>
      <c r="X314" t="s">
        <v>567</v>
      </c>
      <c r="Z314">
        <v>1</v>
      </c>
      <c r="AA314">
        <v>0</v>
      </c>
      <c r="AB314">
        <v>1</v>
      </c>
      <c r="AC314">
        <v>0</v>
      </c>
      <c r="AD314">
        <v>0</v>
      </c>
      <c r="AE314">
        <v>0</v>
      </c>
      <c r="AF314">
        <v>0</v>
      </c>
      <c r="AG314">
        <v>1</v>
      </c>
      <c r="AH314">
        <v>1</v>
      </c>
      <c r="AI314">
        <v>22</v>
      </c>
      <c r="AJ314">
        <v>20</v>
      </c>
      <c r="AK314" t="b">
        <v>1</v>
      </c>
    </row>
    <row r="315" spans="1:37" x14ac:dyDescent="0.25">
      <c r="A315" s="18" t="s">
        <v>488</v>
      </c>
      <c r="B315" s="18" t="s">
        <v>487</v>
      </c>
      <c r="C315">
        <v>2010</v>
      </c>
      <c r="D315" s="3" t="s">
        <v>12</v>
      </c>
      <c r="E315" s="3" t="s">
        <v>612</v>
      </c>
      <c r="F315" s="29">
        <v>0</v>
      </c>
      <c r="G315" s="24">
        <v>0</v>
      </c>
      <c r="H315">
        <v>1.23</v>
      </c>
      <c r="I315">
        <v>0.89</v>
      </c>
      <c r="J315" s="18" t="s">
        <v>508</v>
      </c>
      <c r="K315" s="19" t="s">
        <v>534</v>
      </c>
      <c r="L315" s="4">
        <v>109</v>
      </c>
      <c r="M315" s="8" t="s">
        <v>490</v>
      </c>
      <c r="N315" s="7" t="s">
        <v>826</v>
      </c>
      <c r="O315" s="7" t="s">
        <v>491</v>
      </c>
      <c r="P315">
        <v>2003</v>
      </c>
      <c r="Q315">
        <v>2005</v>
      </c>
      <c r="R315" t="s">
        <v>256</v>
      </c>
      <c r="S315">
        <v>0</v>
      </c>
      <c r="T315">
        <v>1</v>
      </c>
      <c r="U315">
        <v>0</v>
      </c>
      <c r="W315">
        <v>1</v>
      </c>
      <c r="X315" t="s">
        <v>567</v>
      </c>
      <c r="Z315">
        <v>1</v>
      </c>
      <c r="AA315">
        <v>0</v>
      </c>
      <c r="AB315">
        <v>0</v>
      </c>
      <c r="AC315">
        <v>1</v>
      </c>
      <c r="AD315">
        <v>0</v>
      </c>
      <c r="AE315">
        <v>0</v>
      </c>
      <c r="AF315">
        <v>0</v>
      </c>
      <c r="AG315">
        <v>1</v>
      </c>
      <c r="AH315">
        <v>1</v>
      </c>
      <c r="AI315">
        <v>22</v>
      </c>
      <c r="AJ315">
        <v>20</v>
      </c>
      <c r="AK315" t="b">
        <v>1</v>
      </c>
    </row>
    <row r="316" spans="1:37" x14ac:dyDescent="0.25">
      <c r="A316" s="18" t="s">
        <v>488</v>
      </c>
      <c r="B316" s="18" t="s">
        <v>487</v>
      </c>
      <c r="C316">
        <v>2010</v>
      </c>
      <c r="D316" s="3" t="s">
        <v>12</v>
      </c>
      <c r="E316" s="3" t="s">
        <v>612</v>
      </c>
      <c r="F316" s="29">
        <v>0</v>
      </c>
      <c r="G316" s="24">
        <v>0</v>
      </c>
      <c r="H316">
        <v>0.26</v>
      </c>
      <c r="I316">
        <v>0.88</v>
      </c>
      <c r="J316" s="19" t="s">
        <v>509</v>
      </c>
      <c r="K316" s="19" t="s">
        <v>534</v>
      </c>
      <c r="L316" s="4">
        <v>107</v>
      </c>
      <c r="M316" s="8" t="s">
        <v>490</v>
      </c>
      <c r="N316" s="7" t="s">
        <v>826</v>
      </c>
      <c r="O316" s="7" t="s">
        <v>491</v>
      </c>
      <c r="P316">
        <v>2003</v>
      </c>
      <c r="Q316">
        <v>2005</v>
      </c>
      <c r="R316" t="s">
        <v>256</v>
      </c>
      <c r="S316">
        <v>0</v>
      </c>
      <c r="T316">
        <v>1</v>
      </c>
      <c r="U316">
        <v>0</v>
      </c>
      <c r="W316">
        <v>1</v>
      </c>
      <c r="X316" t="s">
        <v>567</v>
      </c>
      <c r="Z316">
        <v>1</v>
      </c>
      <c r="AA316">
        <v>0</v>
      </c>
      <c r="AB316">
        <v>0</v>
      </c>
      <c r="AC316">
        <v>1</v>
      </c>
      <c r="AD316">
        <v>0</v>
      </c>
      <c r="AE316">
        <v>0</v>
      </c>
      <c r="AF316">
        <v>0</v>
      </c>
      <c r="AG316">
        <v>1</v>
      </c>
      <c r="AH316">
        <v>1</v>
      </c>
      <c r="AI316">
        <v>22</v>
      </c>
      <c r="AJ316">
        <v>20</v>
      </c>
      <c r="AK316" t="b">
        <v>1</v>
      </c>
    </row>
    <row r="317" spans="1:37" ht="30" x14ac:dyDescent="0.25">
      <c r="A317" s="18" t="s">
        <v>488</v>
      </c>
      <c r="B317" s="18" t="s">
        <v>487</v>
      </c>
      <c r="C317">
        <v>2010</v>
      </c>
      <c r="D317" s="3" t="s">
        <v>12</v>
      </c>
      <c r="E317" s="3" t="s">
        <v>612</v>
      </c>
      <c r="F317" s="29">
        <v>0</v>
      </c>
      <c r="G317" s="24">
        <v>0</v>
      </c>
      <c r="H317">
        <v>1.47</v>
      </c>
      <c r="I317">
        <v>0.86</v>
      </c>
      <c r="J317" s="19" t="s">
        <v>510</v>
      </c>
      <c r="K317" s="19" t="s">
        <v>534</v>
      </c>
      <c r="L317" s="4">
        <v>109</v>
      </c>
      <c r="M317" s="8" t="s">
        <v>490</v>
      </c>
      <c r="N317" s="7" t="s">
        <v>826</v>
      </c>
      <c r="O317" s="7" t="s">
        <v>491</v>
      </c>
      <c r="P317">
        <v>2003</v>
      </c>
      <c r="Q317">
        <v>2005</v>
      </c>
      <c r="R317" t="s">
        <v>256</v>
      </c>
      <c r="S317">
        <v>0</v>
      </c>
      <c r="T317">
        <v>1</v>
      </c>
      <c r="U317">
        <v>0</v>
      </c>
      <c r="W317">
        <v>1</v>
      </c>
      <c r="X317" t="s">
        <v>567</v>
      </c>
      <c r="Z317">
        <v>1</v>
      </c>
      <c r="AA317">
        <v>0</v>
      </c>
      <c r="AB317">
        <v>0</v>
      </c>
      <c r="AC317">
        <v>1</v>
      </c>
      <c r="AD317">
        <v>0</v>
      </c>
      <c r="AE317">
        <v>0</v>
      </c>
      <c r="AF317">
        <v>0</v>
      </c>
      <c r="AG317">
        <v>1</v>
      </c>
      <c r="AH317">
        <v>1</v>
      </c>
      <c r="AI317">
        <v>22</v>
      </c>
      <c r="AJ317">
        <v>20</v>
      </c>
      <c r="AK317" t="b">
        <v>1</v>
      </c>
    </row>
    <row r="318" spans="1:37" ht="30" x14ac:dyDescent="0.25">
      <c r="A318" s="17" t="s">
        <v>72</v>
      </c>
      <c r="B318" s="17" t="s">
        <v>58</v>
      </c>
      <c r="C318">
        <v>2011</v>
      </c>
      <c r="D318" s="3" t="s">
        <v>561</v>
      </c>
      <c r="E318" s="3" t="s">
        <v>610</v>
      </c>
      <c r="F318" s="29">
        <v>0</v>
      </c>
      <c r="G318" s="26">
        <v>1</v>
      </c>
      <c r="H318" s="5">
        <v>-0.16500000000000001</v>
      </c>
      <c r="I318" s="5">
        <v>4.8000000000000001E-2</v>
      </c>
      <c r="J318" s="17" t="s">
        <v>73</v>
      </c>
      <c r="K318" s="20" t="s">
        <v>60</v>
      </c>
      <c r="M318" s="7" t="s">
        <v>252</v>
      </c>
      <c r="N318" s="7" t="s">
        <v>825</v>
      </c>
      <c r="O318" s="7" t="s">
        <v>328</v>
      </c>
      <c r="P318">
        <v>1990</v>
      </c>
      <c r="Q318">
        <v>2006</v>
      </c>
      <c r="R318" t="s">
        <v>247</v>
      </c>
      <c r="S318">
        <v>1</v>
      </c>
      <c r="T318">
        <v>0</v>
      </c>
      <c r="U318">
        <v>1</v>
      </c>
      <c r="V318" s="16" t="s">
        <v>60</v>
      </c>
      <c r="W318">
        <v>0</v>
      </c>
      <c r="Z318">
        <f>1-AA318</f>
        <v>0</v>
      </c>
      <c r="AA318">
        <v>1</v>
      </c>
      <c r="AB318">
        <v>1</v>
      </c>
      <c r="AC318">
        <v>0</v>
      </c>
      <c r="AD318">
        <v>0</v>
      </c>
      <c r="AE318">
        <v>0</v>
      </c>
      <c r="AF318">
        <v>0</v>
      </c>
      <c r="AG318">
        <v>1</v>
      </c>
      <c r="AH318">
        <v>1</v>
      </c>
      <c r="AI318">
        <v>23</v>
      </c>
      <c r="AJ318">
        <v>2</v>
      </c>
      <c r="AK318" t="b">
        <v>1</v>
      </c>
    </row>
    <row r="319" spans="1:37" ht="30" x14ac:dyDescent="0.25">
      <c r="A319" s="17" t="s">
        <v>72</v>
      </c>
      <c r="B319" s="17" t="s">
        <v>58</v>
      </c>
      <c r="C319">
        <v>2011</v>
      </c>
      <c r="D319" s="3" t="s">
        <v>561</v>
      </c>
      <c r="E319" s="3" t="s">
        <v>610</v>
      </c>
      <c r="F319" s="29">
        <v>0</v>
      </c>
      <c r="G319" s="24">
        <v>0</v>
      </c>
      <c r="H319" s="5">
        <v>-9.6000000000000002E-2</v>
      </c>
      <c r="I319" s="5">
        <v>0.104</v>
      </c>
      <c r="J319" s="17" t="s">
        <v>74</v>
      </c>
      <c r="K319" s="20" t="s">
        <v>60</v>
      </c>
      <c r="M319" s="7" t="s">
        <v>252</v>
      </c>
      <c r="N319" s="7" t="s">
        <v>825</v>
      </c>
      <c r="O319" s="7" t="s">
        <v>328</v>
      </c>
      <c r="P319">
        <v>1990</v>
      </c>
      <c r="Q319">
        <v>2006</v>
      </c>
      <c r="R319" t="s">
        <v>247</v>
      </c>
      <c r="S319">
        <v>1</v>
      </c>
      <c r="T319">
        <v>0</v>
      </c>
      <c r="U319">
        <v>1</v>
      </c>
      <c r="V319" s="16" t="s">
        <v>60</v>
      </c>
      <c r="W319">
        <v>0</v>
      </c>
      <c r="Z319">
        <v>1</v>
      </c>
      <c r="AA319">
        <v>0</v>
      </c>
      <c r="AB319">
        <v>1</v>
      </c>
      <c r="AC319">
        <v>0</v>
      </c>
      <c r="AD319">
        <v>0</v>
      </c>
      <c r="AE319">
        <v>0</v>
      </c>
      <c r="AF319">
        <v>0</v>
      </c>
      <c r="AG319">
        <v>1</v>
      </c>
      <c r="AH319">
        <v>1</v>
      </c>
      <c r="AI319">
        <v>23</v>
      </c>
      <c r="AJ319">
        <v>2</v>
      </c>
      <c r="AK319" t="b">
        <v>1</v>
      </c>
    </row>
    <row r="320" spans="1:37" ht="30" x14ac:dyDescent="0.25">
      <c r="A320" s="17" t="s">
        <v>72</v>
      </c>
      <c r="B320" s="17" t="s">
        <v>58</v>
      </c>
      <c r="C320">
        <v>2011</v>
      </c>
      <c r="D320" s="3" t="s">
        <v>561</v>
      </c>
      <c r="E320" s="3" t="s">
        <v>610</v>
      </c>
      <c r="F320" s="29">
        <v>0</v>
      </c>
      <c r="G320" s="24">
        <v>0</v>
      </c>
      <c r="H320" s="5">
        <v>-0.02</v>
      </c>
      <c r="I320" s="5">
        <v>6.9000000000000006E-2</v>
      </c>
      <c r="J320" s="17" t="s">
        <v>75</v>
      </c>
      <c r="K320" s="20" t="s">
        <v>60</v>
      </c>
      <c r="M320" s="7" t="s">
        <v>252</v>
      </c>
      <c r="N320" s="7" t="s">
        <v>825</v>
      </c>
      <c r="O320" s="7" t="s">
        <v>328</v>
      </c>
      <c r="P320">
        <v>1990</v>
      </c>
      <c r="Q320">
        <v>2006</v>
      </c>
      <c r="R320" t="s">
        <v>247</v>
      </c>
      <c r="S320">
        <v>1</v>
      </c>
      <c r="T320">
        <v>0</v>
      </c>
      <c r="U320">
        <v>1</v>
      </c>
      <c r="V320" s="16" t="s">
        <v>60</v>
      </c>
      <c r="W320">
        <v>0</v>
      </c>
      <c r="Z320">
        <f>1-AA320</f>
        <v>0</v>
      </c>
      <c r="AA320">
        <v>1</v>
      </c>
      <c r="AB320">
        <v>1</v>
      </c>
      <c r="AC320">
        <v>0</v>
      </c>
      <c r="AD320">
        <v>0</v>
      </c>
      <c r="AE320">
        <v>0</v>
      </c>
      <c r="AF320">
        <v>0</v>
      </c>
      <c r="AG320">
        <v>1</v>
      </c>
      <c r="AH320">
        <v>1</v>
      </c>
      <c r="AI320">
        <v>23</v>
      </c>
      <c r="AJ320">
        <v>2</v>
      </c>
      <c r="AK320" t="b">
        <v>1</v>
      </c>
    </row>
    <row r="321" spans="1:37" ht="30" x14ac:dyDescent="0.25">
      <c r="A321" s="17" t="s">
        <v>72</v>
      </c>
      <c r="B321" s="17" t="s">
        <v>58</v>
      </c>
      <c r="C321">
        <v>2011</v>
      </c>
      <c r="D321" s="3" t="s">
        <v>561</v>
      </c>
      <c r="E321" s="3" t="s">
        <v>610</v>
      </c>
      <c r="F321" s="29">
        <v>0</v>
      </c>
      <c r="G321" s="24">
        <v>0</v>
      </c>
      <c r="H321" s="5">
        <v>-1.9E-2</v>
      </c>
      <c r="I321" s="5">
        <v>8.8999999999999996E-2</v>
      </c>
      <c r="J321" s="17" t="s">
        <v>399</v>
      </c>
      <c r="K321" s="20" t="s">
        <v>60</v>
      </c>
      <c r="M321" s="7" t="s">
        <v>252</v>
      </c>
      <c r="N321" s="7" t="s">
        <v>825</v>
      </c>
      <c r="O321" s="7" t="s">
        <v>328</v>
      </c>
      <c r="P321">
        <v>1990</v>
      </c>
      <c r="Q321">
        <v>2006</v>
      </c>
      <c r="R321" t="s">
        <v>247</v>
      </c>
      <c r="S321">
        <v>1</v>
      </c>
      <c r="T321">
        <v>0</v>
      </c>
      <c r="U321">
        <v>1</v>
      </c>
      <c r="V321" s="16" t="s">
        <v>60</v>
      </c>
      <c r="W321">
        <v>0</v>
      </c>
      <c r="Z321">
        <v>1</v>
      </c>
      <c r="AA321">
        <v>0</v>
      </c>
      <c r="AB321">
        <v>1</v>
      </c>
      <c r="AC321">
        <v>0</v>
      </c>
      <c r="AD321">
        <v>0</v>
      </c>
      <c r="AE321">
        <v>0</v>
      </c>
      <c r="AF321">
        <v>0</v>
      </c>
      <c r="AG321">
        <v>1</v>
      </c>
      <c r="AH321">
        <v>1</v>
      </c>
      <c r="AI321">
        <v>23</v>
      </c>
      <c r="AJ321">
        <v>2</v>
      </c>
      <c r="AK321" t="b">
        <v>1</v>
      </c>
    </row>
    <row r="322" spans="1:37" ht="30" x14ac:dyDescent="0.25">
      <c r="A322" s="17" t="s">
        <v>72</v>
      </c>
      <c r="B322" s="17" t="s">
        <v>58</v>
      </c>
      <c r="C322">
        <v>2011</v>
      </c>
      <c r="D322" s="3" t="s">
        <v>561</v>
      </c>
      <c r="E322" s="3" t="s">
        <v>610</v>
      </c>
      <c r="F322" s="29">
        <v>0</v>
      </c>
      <c r="G322" s="26">
        <v>1</v>
      </c>
      <c r="H322" s="5">
        <v>-0.10199999999999999</v>
      </c>
      <c r="I322" s="5">
        <v>7.0999999999999994E-2</v>
      </c>
      <c r="J322" s="17" t="s">
        <v>814</v>
      </c>
      <c r="K322" s="20" t="s">
        <v>60</v>
      </c>
      <c r="M322" s="7" t="s">
        <v>252</v>
      </c>
      <c r="N322" s="7" t="s">
        <v>825</v>
      </c>
      <c r="O322" s="7" t="s">
        <v>328</v>
      </c>
      <c r="P322">
        <v>1990</v>
      </c>
      <c r="Q322">
        <v>2005</v>
      </c>
      <c r="R322" t="s">
        <v>247</v>
      </c>
      <c r="S322">
        <v>1</v>
      </c>
      <c r="T322">
        <v>0</v>
      </c>
      <c r="U322">
        <v>1</v>
      </c>
      <c r="V322" s="16" t="s">
        <v>60</v>
      </c>
      <c r="W322">
        <v>0</v>
      </c>
      <c r="Z322">
        <f>1-AA322</f>
        <v>0</v>
      </c>
      <c r="AA322">
        <v>1</v>
      </c>
      <c r="AB322">
        <v>1</v>
      </c>
      <c r="AC322">
        <v>0</v>
      </c>
      <c r="AD322">
        <v>0</v>
      </c>
      <c r="AE322">
        <v>0</v>
      </c>
      <c r="AF322">
        <v>0</v>
      </c>
      <c r="AG322">
        <v>1</v>
      </c>
      <c r="AH322">
        <v>1</v>
      </c>
      <c r="AI322">
        <v>23</v>
      </c>
      <c r="AJ322">
        <v>2</v>
      </c>
      <c r="AK322" t="b">
        <v>1</v>
      </c>
    </row>
    <row r="323" spans="1:37" ht="30" x14ac:dyDescent="0.25">
      <c r="A323" s="17" t="s">
        <v>72</v>
      </c>
      <c r="B323" s="17" t="s">
        <v>58</v>
      </c>
      <c r="C323">
        <v>2011</v>
      </c>
      <c r="D323" s="3" t="s">
        <v>561</v>
      </c>
      <c r="E323" s="3" t="s">
        <v>610</v>
      </c>
      <c r="F323" s="29">
        <v>0</v>
      </c>
      <c r="G323" s="24">
        <v>0</v>
      </c>
      <c r="H323" s="5">
        <v>-0.19600000000000001</v>
      </c>
      <c r="I323" s="5">
        <v>0.13400000000000001</v>
      </c>
      <c r="J323" s="17" t="s">
        <v>815</v>
      </c>
      <c r="K323" s="20" t="s">
        <v>60</v>
      </c>
      <c r="M323" s="7" t="s">
        <v>252</v>
      </c>
      <c r="N323" s="7" t="s">
        <v>825</v>
      </c>
      <c r="O323" s="7" t="s">
        <v>328</v>
      </c>
      <c r="P323">
        <v>1990</v>
      </c>
      <c r="Q323">
        <v>2005</v>
      </c>
      <c r="R323" t="s">
        <v>247</v>
      </c>
      <c r="S323">
        <v>1</v>
      </c>
      <c r="T323">
        <v>0</v>
      </c>
      <c r="U323">
        <v>1</v>
      </c>
      <c r="V323" s="16" t="s">
        <v>60</v>
      </c>
      <c r="W323">
        <v>0</v>
      </c>
      <c r="Z323">
        <v>1</v>
      </c>
      <c r="AA323">
        <v>0</v>
      </c>
      <c r="AB323">
        <v>1</v>
      </c>
      <c r="AC323">
        <v>0</v>
      </c>
      <c r="AD323">
        <v>0</v>
      </c>
      <c r="AE323">
        <v>0</v>
      </c>
      <c r="AF323">
        <v>0</v>
      </c>
      <c r="AG323">
        <v>1</v>
      </c>
      <c r="AH323">
        <v>1</v>
      </c>
      <c r="AI323">
        <v>23</v>
      </c>
      <c r="AJ323">
        <v>2</v>
      </c>
      <c r="AK323" t="b">
        <v>1</v>
      </c>
    </row>
    <row r="324" spans="1:37" ht="30" x14ac:dyDescent="0.25">
      <c r="A324" s="17" t="s">
        <v>72</v>
      </c>
      <c r="B324" s="17" t="s">
        <v>58</v>
      </c>
      <c r="C324">
        <v>2011</v>
      </c>
      <c r="D324" s="3" t="s">
        <v>561</v>
      </c>
      <c r="E324" s="3" t="s">
        <v>610</v>
      </c>
      <c r="F324" s="29">
        <v>0</v>
      </c>
      <c r="G324" s="24">
        <v>0</v>
      </c>
      <c r="H324" s="5">
        <v>-9.8000000000000004E-2</v>
      </c>
      <c r="I324" s="5">
        <v>8.4000000000000005E-2</v>
      </c>
      <c r="J324" s="17" t="s">
        <v>816</v>
      </c>
      <c r="K324" s="20" t="s">
        <v>60</v>
      </c>
      <c r="M324" s="7" t="s">
        <v>252</v>
      </c>
      <c r="N324" s="7" t="s">
        <v>825</v>
      </c>
      <c r="O324" s="7" t="s">
        <v>328</v>
      </c>
      <c r="P324">
        <v>1990</v>
      </c>
      <c r="Q324">
        <v>2005</v>
      </c>
      <c r="R324" t="s">
        <v>247</v>
      </c>
      <c r="S324">
        <v>1</v>
      </c>
      <c r="T324">
        <v>0</v>
      </c>
      <c r="U324">
        <v>1</v>
      </c>
      <c r="V324" s="16" t="s">
        <v>60</v>
      </c>
      <c r="W324">
        <v>0</v>
      </c>
      <c r="Z324">
        <f>1-AA324</f>
        <v>0</v>
      </c>
      <c r="AA324">
        <v>1</v>
      </c>
      <c r="AB324">
        <v>1</v>
      </c>
      <c r="AC324">
        <v>0</v>
      </c>
      <c r="AD324">
        <v>0</v>
      </c>
      <c r="AE324">
        <v>0</v>
      </c>
      <c r="AF324">
        <v>0</v>
      </c>
      <c r="AG324">
        <v>1</v>
      </c>
      <c r="AH324">
        <v>1</v>
      </c>
      <c r="AI324">
        <v>23</v>
      </c>
      <c r="AJ324">
        <v>2</v>
      </c>
      <c r="AK324" t="b">
        <v>1</v>
      </c>
    </row>
    <row r="325" spans="1:37" ht="30" x14ac:dyDescent="0.25">
      <c r="A325" s="17" t="s">
        <v>72</v>
      </c>
      <c r="B325" s="17" t="s">
        <v>58</v>
      </c>
      <c r="C325">
        <v>2011</v>
      </c>
      <c r="D325" s="3" t="s">
        <v>561</v>
      </c>
      <c r="E325" s="3" t="s">
        <v>610</v>
      </c>
      <c r="F325" s="29">
        <v>0</v>
      </c>
      <c r="G325" s="24">
        <v>0</v>
      </c>
      <c r="H325" s="5">
        <v>-0.1</v>
      </c>
      <c r="I325" s="5">
        <v>0.13</v>
      </c>
      <c r="J325" s="17" t="s">
        <v>817</v>
      </c>
      <c r="K325" s="20" t="s">
        <v>60</v>
      </c>
      <c r="M325" s="7" t="s">
        <v>252</v>
      </c>
      <c r="N325" s="7" t="s">
        <v>825</v>
      </c>
      <c r="O325" s="7" t="s">
        <v>328</v>
      </c>
      <c r="P325">
        <v>1990</v>
      </c>
      <c r="Q325">
        <v>2005</v>
      </c>
      <c r="R325" t="s">
        <v>247</v>
      </c>
      <c r="S325">
        <v>1</v>
      </c>
      <c r="T325">
        <v>0</v>
      </c>
      <c r="U325">
        <v>1</v>
      </c>
      <c r="V325" s="16" t="s">
        <v>60</v>
      </c>
      <c r="W325">
        <v>0</v>
      </c>
      <c r="Z325">
        <v>1</v>
      </c>
      <c r="AA325">
        <v>0</v>
      </c>
      <c r="AB325">
        <v>1</v>
      </c>
      <c r="AC325">
        <v>0</v>
      </c>
      <c r="AD325">
        <v>0</v>
      </c>
      <c r="AE325">
        <v>0</v>
      </c>
      <c r="AF325">
        <v>0</v>
      </c>
      <c r="AG325">
        <v>1</v>
      </c>
      <c r="AH325">
        <v>1</v>
      </c>
      <c r="AI325">
        <v>23</v>
      </c>
      <c r="AJ325">
        <v>2</v>
      </c>
      <c r="AK325" t="b">
        <v>1</v>
      </c>
    </row>
    <row r="326" spans="1:37" ht="30" x14ac:dyDescent="0.25">
      <c r="A326" s="17" t="s">
        <v>72</v>
      </c>
      <c r="B326" s="17" t="s">
        <v>58</v>
      </c>
      <c r="C326">
        <v>2011</v>
      </c>
      <c r="D326" s="3" t="s">
        <v>561</v>
      </c>
      <c r="E326" s="3" t="s">
        <v>610</v>
      </c>
      <c r="F326" s="29">
        <v>0</v>
      </c>
      <c r="G326" s="26">
        <v>1</v>
      </c>
      <c r="H326" s="5">
        <v>7.1999999999999995E-2</v>
      </c>
      <c r="I326" s="5">
        <v>6.8000000000000005E-2</v>
      </c>
      <c r="J326" s="17" t="s">
        <v>76</v>
      </c>
      <c r="K326" s="20" t="s">
        <v>60</v>
      </c>
      <c r="M326" s="7" t="s">
        <v>252</v>
      </c>
      <c r="N326" s="7" t="s">
        <v>825</v>
      </c>
      <c r="O326" s="7" t="s">
        <v>328</v>
      </c>
      <c r="P326">
        <v>1991</v>
      </c>
      <c r="Q326">
        <v>1998</v>
      </c>
      <c r="R326" t="s">
        <v>247</v>
      </c>
      <c r="S326">
        <v>1</v>
      </c>
      <c r="T326">
        <v>0</v>
      </c>
      <c r="U326">
        <v>1</v>
      </c>
      <c r="V326" s="16" t="s">
        <v>60</v>
      </c>
      <c r="W326">
        <v>0</v>
      </c>
      <c r="Z326">
        <f>1-AA326</f>
        <v>0</v>
      </c>
      <c r="AA326">
        <v>1</v>
      </c>
      <c r="AB326">
        <v>1</v>
      </c>
      <c r="AC326">
        <v>0</v>
      </c>
      <c r="AD326">
        <v>0</v>
      </c>
      <c r="AE326">
        <v>0</v>
      </c>
      <c r="AF326">
        <v>0</v>
      </c>
      <c r="AG326">
        <v>1</v>
      </c>
      <c r="AH326">
        <v>1</v>
      </c>
      <c r="AI326">
        <v>23</v>
      </c>
      <c r="AJ326">
        <v>2</v>
      </c>
      <c r="AK326" t="b">
        <v>1</v>
      </c>
    </row>
    <row r="327" spans="1:37" ht="30" x14ac:dyDescent="0.25">
      <c r="A327" s="17" t="s">
        <v>72</v>
      </c>
      <c r="B327" s="17" t="s">
        <v>58</v>
      </c>
      <c r="C327">
        <v>2011</v>
      </c>
      <c r="D327" s="3" t="s">
        <v>561</v>
      </c>
      <c r="E327" s="3" t="s">
        <v>610</v>
      </c>
      <c r="F327" s="29">
        <v>0</v>
      </c>
      <c r="G327" s="24">
        <v>0</v>
      </c>
      <c r="H327" s="5">
        <v>2.5000000000000001E-2</v>
      </c>
      <c r="I327" s="5">
        <v>0.125</v>
      </c>
      <c r="J327" s="17" t="s">
        <v>77</v>
      </c>
      <c r="K327" s="20" t="s">
        <v>60</v>
      </c>
      <c r="M327" s="7" t="s">
        <v>252</v>
      </c>
      <c r="N327" s="7" t="s">
        <v>825</v>
      </c>
      <c r="O327" s="7" t="s">
        <v>328</v>
      </c>
      <c r="P327">
        <v>1991</v>
      </c>
      <c r="Q327">
        <v>1998</v>
      </c>
      <c r="R327" t="s">
        <v>247</v>
      </c>
      <c r="S327">
        <v>1</v>
      </c>
      <c r="T327">
        <v>0</v>
      </c>
      <c r="U327">
        <v>1</v>
      </c>
      <c r="V327" s="16" t="s">
        <v>60</v>
      </c>
      <c r="W327">
        <v>0</v>
      </c>
      <c r="Z327">
        <v>1</v>
      </c>
      <c r="AA327">
        <v>0</v>
      </c>
      <c r="AB327">
        <v>1</v>
      </c>
      <c r="AC327">
        <v>0</v>
      </c>
      <c r="AD327">
        <v>0</v>
      </c>
      <c r="AE327">
        <v>0</v>
      </c>
      <c r="AF327">
        <v>0</v>
      </c>
      <c r="AG327">
        <v>1</v>
      </c>
      <c r="AH327">
        <v>1</v>
      </c>
      <c r="AI327">
        <v>23</v>
      </c>
      <c r="AJ327">
        <v>2</v>
      </c>
      <c r="AK327" t="b">
        <v>1</v>
      </c>
    </row>
    <row r="328" spans="1:37" ht="30" x14ac:dyDescent="0.25">
      <c r="A328" s="17" t="s">
        <v>72</v>
      </c>
      <c r="B328" s="17" t="s">
        <v>58</v>
      </c>
      <c r="C328">
        <v>2011</v>
      </c>
      <c r="D328" s="3" t="s">
        <v>561</v>
      </c>
      <c r="E328" s="3" t="s">
        <v>610</v>
      </c>
      <c r="F328" s="29">
        <v>0</v>
      </c>
      <c r="G328" s="24">
        <v>0</v>
      </c>
      <c r="H328" s="5">
        <v>6.8000000000000005E-2</v>
      </c>
      <c r="I328" s="5">
        <v>6.9000000000000006E-2</v>
      </c>
      <c r="J328" s="17" t="s">
        <v>78</v>
      </c>
      <c r="K328" s="20" t="s">
        <v>60</v>
      </c>
      <c r="M328" s="7" t="s">
        <v>252</v>
      </c>
      <c r="N328" s="7" t="s">
        <v>825</v>
      </c>
      <c r="O328" s="7" t="s">
        <v>328</v>
      </c>
      <c r="P328">
        <v>1991</v>
      </c>
      <c r="Q328">
        <v>1998</v>
      </c>
      <c r="R328" t="s">
        <v>247</v>
      </c>
      <c r="S328">
        <v>1</v>
      </c>
      <c r="T328">
        <v>0</v>
      </c>
      <c r="U328">
        <v>1</v>
      </c>
      <c r="V328" s="16" t="s">
        <v>60</v>
      </c>
      <c r="W328">
        <v>0</v>
      </c>
      <c r="Z328">
        <f>1-AA328</f>
        <v>0</v>
      </c>
      <c r="AA328">
        <v>1</v>
      </c>
      <c r="AB328">
        <v>1</v>
      </c>
      <c r="AC328">
        <v>0</v>
      </c>
      <c r="AD328">
        <v>0</v>
      </c>
      <c r="AE328">
        <v>0</v>
      </c>
      <c r="AF328">
        <v>0</v>
      </c>
      <c r="AG328">
        <v>1</v>
      </c>
      <c r="AH328">
        <v>1</v>
      </c>
      <c r="AI328">
        <v>23</v>
      </c>
      <c r="AJ328">
        <v>2</v>
      </c>
      <c r="AK328" t="b">
        <v>1</v>
      </c>
    </row>
    <row r="329" spans="1:37" ht="30" x14ac:dyDescent="0.25">
      <c r="A329" s="17" t="s">
        <v>72</v>
      </c>
      <c r="B329" s="17" t="s">
        <v>58</v>
      </c>
      <c r="C329">
        <v>2011</v>
      </c>
      <c r="D329" s="3" t="s">
        <v>561</v>
      </c>
      <c r="E329" s="3" t="s">
        <v>610</v>
      </c>
      <c r="F329" s="29">
        <v>0</v>
      </c>
      <c r="G329" s="24">
        <v>0</v>
      </c>
      <c r="H329" s="5">
        <v>5.7000000000000002E-2</v>
      </c>
      <c r="I329" s="5">
        <v>0.125</v>
      </c>
      <c r="J329" s="17" t="s">
        <v>400</v>
      </c>
      <c r="K329" s="20" t="s">
        <v>60</v>
      </c>
      <c r="M329" s="7" t="s">
        <v>252</v>
      </c>
      <c r="N329" s="7" t="s">
        <v>825</v>
      </c>
      <c r="O329" s="7" t="s">
        <v>328</v>
      </c>
      <c r="P329">
        <v>1991</v>
      </c>
      <c r="Q329">
        <v>1998</v>
      </c>
      <c r="R329" t="s">
        <v>247</v>
      </c>
      <c r="S329">
        <v>1</v>
      </c>
      <c r="T329">
        <v>0</v>
      </c>
      <c r="U329">
        <v>1</v>
      </c>
      <c r="V329" s="16" t="s">
        <v>60</v>
      </c>
      <c r="W329">
        <v>0</v>
      </c>
      <c r="Z329">
        <v>1</v>
      </c>
      <c r="AA329">
        <v>0</v>
      </c>
      <c r="AB329">
        <v>1</v>
      </c>
      <c r="AC329">
        <v>0</v>
      </c>
      <c r="AD329">
        <v>0</v>
      </c>
      <c r="AE329">
        <v>0</v>
      </c>
      <c r="AF329">
        <v>0</v>
      </c>
      <c r="AG329">
        <v>1</v>
      </c>
      <c r="AH329">
        <v>1</v>
      </c>
      <c r="AI329">
        <v>23</v>
      </c>
      <c r="AJ329">
        <v>2</v>
      </c>
      <c r="AK329" t="b">
        <v>1</v>
      </c>
    </row>
    <row r="330" spans="1:37" ht="30" x14ac:dyDescent="0.25">
      <c r="A330" s="17" t="s">
        <v>72</v>
      </c>
      <c r="B330" s="17" t="s">
        <v>58</v>
      </c>
      <c r="C330">
        <v>2011</v>
      </c>
      <c r="D330" s="3" t="s">
        <v>561</v>
      </c>
      <c r="E330" s="3" t="s">
        <v>610</v>
      </c>
      <c r="F330" s="29">
        <v>0</v>
      </c>
      <c r="G330" s="26">
        <v>1</v>
      </c>
      <c r="H330" s="5">
        <v>-0.16300000000000001</v>
      </c>
      <c r="I330" s="5">
        <v>5.1999999999999998E-2</v>
      </c>
      <c r="J330" s="17" t="s">
        <v>79</v>
      </c>
      <c r="K330" s="20" t="s">
        <v>60</v>
      </c>
      <c r="M330" s="7" t="s">
        <v>252</v>
      </c>
      <c r="N330" s="7" t="s">
        <v>825</v>
      </c>
      <c r="O330" s="7" t="s">
        <v>328</v>
      </c>
      <c r="P330">
        <v>1999</v>
      </c>
      <c r="Q330">
        <v>2006</v>
      </c>
      <c r="R330" t="s">
        <v>247</v>
      </c>
      <c r="S330">
        <v>1</v>
      </c>
      <c r="T330">
        <v>0</v>
      </c>
      <c r="U330">
        <v>1</v>
      </c>
      <c r="V330" s="16" t="s">
        <v>60</v>
      </c>
      <c r="W330">
        <v>0</v>
      </c>
      <c r="Z330">
        <f>1-AA330</f>
        <v>0</v>
      </c>
      <c r="AA330">
        <v>1</v>
      </c>
      <c r="AB330">
        <v>1</v>
      </c>
      <c r="AC330">
        <v>0</v>
      </c>
      <c r="AD330">
        <v>0</v>
      </c>
      <c r="AE330">
        <v>0</v>
      </c>
      <c r="AF330">
        <v>0</v>
      </c>
      <c r="AG330">
        <v>1</v>
      </c>
      <c r="AH330">
        <v>1</v>
      </c>
      <c r="AI330">
        <v>23</v>
      </c>
      <c r="AJ330">
        <v>2</v>
      </c>
      <c r="AK330" t="b">
        <v>1</v>
      </c>
    </row>
    <row r="331" spans="1:37" ht="30" x14ac:dyDescent="0.25">
      <c r="A331" s="17" t="s">
        <v>72</v>
      </c>
      <c r="B331" s="17" t="s">
        <v>58</v>
      </c>
      <c r="C331">
        <v>2011</v>
      </c>
      <c r="D331" s="3" t="s">
        <v>561</v>
      </c>
      <c r="E331" s="3" t="s">
        <v>610</v>
      </c>
      <c r="F331" s="29">
        <v>0</v>
      </c>
      <c r="G331" s="24">
        <v>0</v>
      </c>
      <c r="H331" s="5">
        <v>-0.14299999999999999</v>
      </c>
      <c r="I331" s="5">
        <v>8.5000000000000006E-2</v>
      </c>
      <c r="J331" s="17" t="s">
        <v>80</v>
      </c>
      <c r="K331" s="20" t="s">
        <v>60</v>
      </c>
      <c r="M331" s="7" t="s">
        <v>252</v>
      </c>
      <c r="N331" s="7" t="s">
        <v>825</v>
      </c>
      <c r="O331" s="7" t="s">
        <v>328</v>
      </c>
      <c r="P331">
        <v>1999</v>
      </c>
      <c r="Q331">
        <v>2006</v>
      </c>
      <c r="R331" t="s">
        <v>247</v>
      </c>
      <c r="S331">
        <v>1</v>
      </c>
      <c r="T331">
        <v>0</v>
      </c>
      <c r="U331">
        <v>1</v>
      </c>
      <c r="V331" s="16" t="s">
        <v>60</v>
      </c>
      <c r="W331">
        <v>0</v>
      </c>
      <c r="Z331">
        <v>1</v>
      </c>
      <c r="AA331">
        <v>0</v>
      </c>
      <c r="AB331">
        <v>1</v>
      </c>
      <c r="AC331">
        <v>0</v>
      </c>
      <c r="AD331">
        <v>0</v>
      </c>
      <c r="AE331">
        <v>0</v>
      </c>
      <c r="AF331">
        <v>0</v>
      </c>
      <c r="AG331">
        <v>1</v>
      </c>
      <c r="AH331">
        <v>1</v>
      </c>
      <c r="AI331">
        <v>23</v>
      </c>
      <c r="AJ331">
        <v>2</v>
      </c>
      <c r="AK331" t="b">
        <v>1</v>
      </c>
    </row>
    <row r="332" spans="1:37" ht="30" x14ac:dyDescent="0.25">
      <c r="A332" s="17" t="s">
        <v>72</v>
      </c>
      <c r="B332" s="17" t="s">
        <v>58</v>
      </c>
      <c r="C332">
        <v>2011</v>
      </c>
      <c r="D332" s="3" t="s">
        <v>561</v>
      </c>
      <c r="E332" s="3" t="s">
        <v>610</v>
      </c>
      <c r="F332" s="29">
        <v>0</v>
      </c>
      <c r="G332" s="24">
        <v>0</v>
      </c>
      <c r="H332" s="5">
        <v>-0.155</v>
      </c>
      <c r="I332" s="5">
        <v>8.1000000000000003E-2</v>
      </c>
      <c r="J332" s="17" t="s">
        <v>81</v>
      </c>
      <c r="K332" s="20" t="s">
        <v>60</v>
      </c>
      <c r="M332" s="7" t="s">
        <v>252</v>
      </c>
      <c r="N332" s="7" t="s">
        <v>825</v>
      </c>
      <c r="O332" s="7" t="s">
        <v>328</v>
      </c>
      <c r="P332">
        <v>1999</v>
      </c>
      <c r="Q332">
        <v>2006</v>
      </c>
      <c r="R332" t="s">
        <v>247</v>
      </c>
      <c r="S332">
        <v>1</v>
      </c>
      <c r="T332">
        <v>0</v>
      </c>
      <c r="U332">
        <v>1</v>
      </c>
      <c r="V332" s="16" t="s">
        <v>60</v>
      </c>
      <c r="W332">
        <v>0</v>
      </c>
      <c r="Z332">
        <f>1-AA332</f>
        <v>0</v>
      </c>
      <c r="AA332">
        <v>1</v>
      </c>
      <c r="AB332">
        <v>1</v>
      </c>
      <c r="AC332">
        <v>0</v>
      </c>
      <c r="AD332">
        <v>0</v>
      </c>
      <c r="AE332">
        <v>0</v>
      </c>
      <c r="AF332">
        <v>0</v>
      </c>
      <c r="AG332">
        <v>1</v>
      </c>
      <c r="AH332">
        <v>1</v>
      </c>
      <c r="AI332">
        <v>23</v>
      </c>
      <c r="AJ332">
        <v>2</v>
      </c>
      <c r="AK332" t="b">
        <v>1</v>
      </c>
    </row>
    <row r="333" spans="1:37" ht="30" x14ac:dyDescent="0.25">
      <c r="A333" s="17" t="s">
        <v>72</v>
      </c>
      <c r="B333" s="17" t="s">
        <v>58</v>
      </c>
      <c r="C333">
        <v>2011</v>
      </c>
      <c r="D333" s="3" t="s">
        <v>561</v>
      </c>
      <c r="E333" s="3" t="s">
        <v>610</v>
      </c>
      <c r="F333" s="29">
        <v>0</v>
      </c>
      <c r="G333" s="24">
        <v>0</v>
      </c>
      <c r="H333" s="5">
        <v>-3.6999999999999998E-2</v>
      </c>
      <c r="I333" s="5">
        <v>0.10299999999999999</v>
      </c>
      <c r="J333" s="17" t="s">
        <v>401</v>
      </c>
      <c r="K333" s="20" t="s">
        <v>60</v>
      </c>
      <c r="M333" s="7" t="s">
        <v>252</v>
      </c>
      <c r="N333" s="7" t="s">
        <v>825</v>
      </c>
      <c r="O333" s="7" t="s">
        <v>328</v>
      </c>
      <c r="P333">
        <v>1999</v>
      </c>
      <c r="Q333">
        <v>2006</v>
      </c>
      <c r="R333" t="s">
        <v>247</v>
      </c>
      <c r="S333">
        <v>1</v>
      </c>
      <c r="T333">
        <v>0</v>
      </c>
      <c r="U333">
        <v>1</v>
      </c>
      <c r="V333" s="16" t="s">
        <v>60</v>
      </c>
      <c r="W333">
        <v>0</v>
      </c>
      <c r="Z333">
        <v>1</v>
      </c>
      <c r="AA333">
        <v>0</v>
      </c>
      <c r="AB333">
        <v>1</v>
      </c>
      <c r="AC333">
        <v>0</v>
      </c>
      <c r="AD333">
        <v>0</v>
      </c>
      <c r="AE333">
        <v>0</v>
      </c>
      <c r="AF333">
        <v>0</v>
      </c>
      <c r="AG333">
        <v>1</v>
      </c>
      <c r="AH333">
        <v>1</v>
      </c>
      <c r="AI333">
        <v>23</v>
      </c>
      <c r="AJ333">
        <v>2</v>
      </c>
      <c r="AK333" t="b">
        <v>1</v>
      </c>
    </row>
    <row r="334" spans="1:37" ht="30" x14ac:dyDescent="0.25">
      <c r="A334" s="17" t="s">
        <v>72</v>
      </c>
      <c r="B334" s="17" t="s">
        <v>58</v>
      </c>
      <c r="C334">
        <v>2011</v>
      </c>
      <c r="D334" s="3" t="s">
        <v>561</v>
      </c>
      <c r="E334" s="3" t="s">
        <v>610</v>
      </c>
      <c r="F334" s="29">
        <v>0</v>
      </c>
      <c r="G334" s="26">
        <v>1</v>
      </c>
      <c r="H334" s="5">
        <v>-0.159</v>
      </c>
      <c r="I334" s="5">
        <v>4.2999999999999997E-2</v>
      </c>
      <c r="J334" s="17" t="s">
        <v>82</v>
      </c>
      <c r="K334" s="20" t="s">
        <v>60</v>
      </c>
      <c r="M334" s="7" t="s">
        <v>252</v>
      </c>
      <c r="N334" s="7" t="s">
        <v>825</v>
      </c>
      <c r="O334" s="7" t="s">
        <v>328</v>
      </c>
      <c r="P334">
        <v>1987</v>
      </c>
      <c r="Q334">
        <v>2006</v>
      </c>
      <c r="R334" t="s">
        <v>247</v>
      </c>
      <c r="S334">
        <v>1</v>
      </c>
      <c r="T334">
        <v>0</v>
      </c>
      <c r="U334">
        <v>1</v>
      </c>
      <c r="V334" s="16" t="s">
        <v>60</v>
      </c>
      <c r="W334">
        <v>0</v>
      </c>
      <c r="Z334">
        <f>1-AA334</f>
        <v>0</v>
      </c>
      <c r="AA334">
        <v>1</v>
      </c>
      <c r="AB334">
        <v>1</v>
      </c>
      <c r="AC334">
        <v>0</v>
      </c>
      <c r="AD334">
        <v>0</v>
      </c>
      <c r="AE334">
        <v>0</v>
      </c>
      <c r="AF334">
        <v>0</v>
      </c>
      <c r="AG334">
        <v>1</v>
      </c>
      <c r="AH334">
        <v>1</v>
      </c>
      <c r="AI334">
        <v>23</v>
      </c>
      <c r="AJ334">
        <v>2</v>
      </c>
      <c r="AK334" t="b">
        <v>1</v>
      </c>
    </row>
    <row r="335" spans="1:37" ht="30" x14ac:dyDescent="0.25">
      <c r="A335" s="17" t="s">
        <v>72</v>
      </c>
      <c r="B335" s="17" t="s">
        <v>58</v>
      </c>
      <c r="C335">
        <v>2011</v>
      </c>
      <c r="D335" s="3" t="s">
        <v>561</v>
      </c>
      <c r="E335" s="3" t="s">
        <v>610</v>
      </c>
      <c r="F335" s="29">
        <v>0</v>
      </c>
      <c r="G335" s="24">
        <v>0</v>
      </c>
      <c r="H335" s="5">
        <v>-8.5000000000000006E-2</v>
      </c>
      <c r="I335" s="5">
        <v>8.5999999999999993E-2</v>
      </c>
      <c r="J335" s="17" t="s">
        <v>83</v>
      </c>
      <c r="K335" s="20" t="s">
        <v>60</v>
      </c>
      <c r="M335" s="7" t="s">
        <v>252</v>
      </c>
      <c r="N335" s="7" t="s">
        <v>825</v>
      </c>
      <c r="O335" s="7" t="s">
        <v>328</v>
      </c>
      <c r="P335">
        <v>1987</v>
      </c>
      <c r="Q335">
        <v>2006</v>
      </c>
      <c r="R335" t="s">
        <v>247</v>
      </c>
      <c r="S335">
        <v>1</v>
      </c>
      <c r="T335">
        <v>0</v>
      </c>
      <c r="U335">
        <v>1</v>
      </c>
      <c r="V335" s="16" t="s">
        <v>60</v>
      </c>
      <c r="W335">
        <v>0</v>
      </c>
      <c r="Z335">
        <v>1</v>
      </c>
      <c r="AA335">
        <v>0</v>
      </c>
      <c r="AB335">
        <v>1</v>
      </c>
      <c r="AC335">
        <v>0</v>
      </c>
      <c r="AD335">
        <v>0</v>
      </c>
      <c r="AE335">
        <v>0</v>
      </c>
      <c r="AF335">
        <v>0</v>
      </c>
      <c r="AG335">
        <v>1</v>
      </c>
      <c r="AH335">
        <v>1</v>
      </c>
      <c r="AI335">
        <v>23</v>
      </c>
      <c r="AJ335">
        <v>2</v>
      </c>
      <c r="AK335" t="b">
        <v>1</v>
      </c>
    </row>
    <row r="336" spans="1:37" ht="30" x14ac:dyDescent="0.25">
      <c r="A336" s="17" t="s">
        <v>72</v>
      </c>
      <c r="B336" s="17" t="s">
        <v>58</v>
      </c>
      <c r="C336">
        <v>2011</v>
      </c>
      <c r="D336" s="3" t="s">
        <v>561</v>
      </c>
      <c r="E336" s="3" t="s">
        <v>610</v>
      </c>
      <c r="F336" s="29">
        <v>0</v>
      </c>
      <c r="G336" s="24">
        <v>0</v>
      </c>
      <c r="H336" s="5">
        <v>-0.03</v>
      </c>
      <c r="I336" s="5">
        <v>6.5000000000000002E-2</v>
      </c>
      <c r="J336" s="17" t="s">
        <v>84</v>
      </c>
      <c r="K336" s="20" t="s">
        <v>60</v>
      </c>
      <c r="M336" s="7" t="s">
        <v>252</v>
      </c>
      <c r="N336" s="7" t="s">
        <v>825</v>
      </c>
      <c r="O336" s="7" t="s">
        <v>328</v>
      </c>
      <c r="P336">
        <v>1987</v>
      </c>
      <c r="Q336">
        <v>2006</v>
      </c>
      <c r="R336" t="s">
        <v>247</v>
      </c>
      <c r="S336">
        <v>1</v>
      </c>
      <c r="T336">
        <v>0</v>
      </c>
      <c r="U336">
        <v>1</v>
      </c>
      <c r="V336" s="16" t="s">
        <v>60</v>
      </c>
      <c r="W336">
        <v>0</v>
      </c>
      <c r="Z336">
        <f>1-AA336</f>
        <v>0</v>
      </c>
      <c r="AA336">
        <v>1</v>
      </c>
      <c r="AB336">
        <v>1</v>
      </c>
      <c r="AC336">
        <v>0</v>
      </c>
      <c r="AD336">
        <v>0</v>
      </c>
      <c r="AE336">
        <v>0</v>
      </c>
      <c r="AF336">
        <v>0</v>
      </c>
      <c r="AG336">
        <v>1</v>
      </c>
      <c r="AH336">
        <v>1</v>
      </c>
      <c r="AI336">
        <v>23</v>
      </c>
      <c r="AJ336">
        <v>2</v>
      </c>
      <c r="AK336" t="b">
        <v>1</v>
      </c>
    </row>
    <row r="337" spans="1:37" ht="30" x14ac:dyDescent="0.25">
      <c r="A337" s="17" t="s">
        <v>72</v>
      </c>
      <c r="B337" s="17" t="s">
        <v>58</v>
      </c>
      <c r="C337">
        <v>2011</v>
      </c>
      <c r="D337" s="3" t="s">
        <v>561</v>
      </c>
      <c r="E337" s="3" t="s">
        <v>610</v>
      </c>
      <c r="F337" s="29">
        <v>0</v>
      </c>
      <c r="G337" s="24">
        <v>0</v>
      </c>
      <c r="H337" s="5">
        <v>-2.8000000000000001E-2</v>
      </c>
      <c r="I337" s="5">
        <v>7.4999999999999997E-2</v>
      </c>
      <c r="J337" s="17" t="s">
        <v>402</v>
      </c>
      <c r="K337" s="20" t="s">
        <v>60</v>
      </c>
      <c r="M337" s="7" t="s">
        <v>252</v>
      </c>
      <c r="N337" s="7" t="s">
        <v>825</v>
      </c>
      <c r="O337" s="7" t="s">
        <v>328</v>
      </c>
      <c r="P337">
        <v>1987</v>
      </c>
      <c r="Q337">
        <v>2006</v>
      </c>
      <c r="R337" t="s">
        <v>247</v>
      </c>
      <c r="S337">
        <v>1</v>
      </c>
      <c r="T337">
        <v>0</v>
      </c>
      <c r="U337">
        <v>1</v>
      </c>
      <c r="V337" s="16" t="s">
        <v>60</v>
      </c>
      <c r="W337">
        <v>0</v>
      </c>
      <c r="Z337">
        <v>1</v>
      </c>
      <c r="AA337">
        <v>0</v>
      </c>
      <c r="AB337">
        <v>1</v>
      </c>
      <c r="AC337">
        <v>0</v>
      </c>
      <c r="AD337">
        <v>0</v>
      </c>
      <c r="AE337">
        <v>0</v>
      </c>
      <c r="AF337">
        <v>0</v>
      </c>
      <c r="AG337">
        <v>1</v>
      </c>
      <c r="AH337">
        <v>1</v>
      </c>
      <c r="AI337">
        <v>23</v>
      </c>
      <c r="AJ337">
        <v>2</v>
      </c>
      <c r="AK337" t="b">
        <v>1</v>
      </c>
    </row>
    <row r="338" spans="1:37" ht="30" x14ac:dyDescent="0.25">
      <c r="A338" s="17" t="s">
        <v>72</v>
      </c>
      <c r="B338" s="17" t="s">
        <v>58</v>
      </c>
      <c r="C338">
        <v>2011</v>
      </c>
      <c r="D338" s="3" t="s">
        <v>561</v>
      </c>
      <c r="E338" s="3" t="s">
        <v>610</v>
      </c>
      <c r="F338" s="29">
        <v>0</v>
      </c>
      <c r="G338" s="26">
        <v>1</v>
      </c>
      <c r="H338" s="5">
        <v>-0.11799999999999999</v>
      </c>
      <c r="I338" s="5">
        <f>ABS(H338/-0.047)*0.022</f>
        <v>5.5234042553191483E-2</v>
      </c>
      <c r="J338" s="17" t="s">
        <v>818</v>
      </c>
      <c r="K338" s="20" t="s">
        <v>60</v>
      </c>
      <c r="L338" s="4">
        <v>447091</v>
      </c>
      <c r="M338" s="7" t="s">
        <v>252</v>
      </c>
      <c r="N338" s="7" t="s">
        <v>825</v>
      </c>
      <c r="O338" s="7" t="s">
        <v>328</v>
      </c>
      <c r="P338">
        <v>1990</v>
      </c>
      <c r="Q338">
        <v>2009</v>
      </c>
      <c r="R338" t="s">
        <v>247</v>
      </c>
      <c r="S338">
        <v>1</v>
      </c>
      <c r="T338">
        <v>0</v>
      </c>
      <c r="U338">
        <v>1</v>
      </c>
      <c r="V338" s="16" t="s">
        <v>60</v>
      </c>
      <c r="W338">
        <v>0</v>
      </c>
      <c r="Z338">
        <f>1-AA338</f>
        <v>0</v>
      </c>
      <c r="AA338">
        <v>1</v>
      </c>
      <c r="AB338">
        <v>1</v>
      </c>
      <c r="AC338">
        <v>0</v>
      </c>
      <c r="AD338">
        <v>0</v>
      </c>
      <c r="AE338">
        <v>0</v>
      </c>
      <c r="AF338">
        <v>0</v>
      </c>
      <c r="AG338">
        <v>1</v>
      </c>
      <c r="AH338">
        <v>1</v>
      </c>
      <c r="AI338">
        <v>23</v>
      </c>
      <c r="AJ338">
        <v>2</v>
      </c>
      <c r="AK338" t="b">
        <v>1</v>
      </c>
    </row>
    <row r="339" spans="1:37" ht="30" x14ac:dyDescent="0.25">
      <c r="A339" s="17" t="s">
        <v>72</v>
      </c>
      <c r="B339" s="17" t="s">
        <v>58</v>
      </c>
      <c r="C339">
        <v>2011</v>
      </c>
      <c r="D339" s="3" t="s">
        <v>561</v>
      </c>
      <c r="E339" s="3" t="s">
        <v>610</v>
      </c>
      <c r="F339" s="29">
        <v>0</v>
      </c>
      <c r="G339" s="24">
        <v>0</v>
      </c>
      <c r="H339" s="5">
        <v>-3.5999999999999997E-2</v>
      </c>
      <c r="I339" s="5">
        <f>ABS(H339/-0.015)*0.034</f>
        <v>8.1600000000000006E-2</v>
      </c>
      <c r="J339" s="17" t="s">
        <v>819</v>
      </c>
      <c r="K339" s="20" t="s">
        <v>60</v>
      </c>
      <c r="L339" s="4">
        <v>447091</v>
      </c>
      <c r="M339" s="7" t="s">
        <v>252</v>
      </c>
      <c r="N339" s="7" t="s">
        <v>825</v>
      </c>
      <c r="O339" s="7" t="s">
        <v>328</v>
      </c>
      <c r="P339">
        <v>1990</v>
      </c>
      <c r="Q339">
        <v>2009</v>
      </c>
      <c r="R339" t="s">
        <v>247</v>
      </c>
      <c r="S339">
        <v>1</v>
      </c>
      <c r="T339">
        <v>0</v>
      </c>
      <c r="U339">
        <v>1</v>
      </c>
      <c r="V339" s="16" t="s">
        <v>60</v>
      </c>
      <c r="W339">
        <v>0</v>
      </c>
      <c r="Z339">
        <v>1</v>
      </c>
      <c r="AA339">
        <v>0</v>
      </c>
      <c r="AB339">
        <v>1</v>
      </c>
      <c r="AC339">
        <v>0</v>
      </c>
      <c r="AD339">
        <v>0</v>
      </c>
      <c r="AE339">
        <v>0</v>
      </c>
      <c r="AF339">
        <v>0</v>
      </c>
      <c r="AG339">
        <v>1</v>
      </c>
      <c r="AH339">
        <v>1</v>
      </c>
      <c r="AI339">
        <v>23</v>
      </c>
      <c r="AJ339">
        <v>2</v>
      </c>
      <c r="AK339" t="b">
        <v>1</v>
      </c>
    </row>
    <row r="340" spans="1:37" ht="30" x14ac:dyDescent="0.25">
      <c r="A340" s="17" t="s">
        <v>72</v>
      </c>
      <c r="B340" s="17" t="s">
        <v>58</v>
      </c>
      <c r="C340">
        <v>2011</v>
      </c>
      <c r="D340" s="3" t="s">
        <v>561</v>
      </c>
      <c r="E340" s="3" t="s">
        <v>610</v>
      </c>
      <c r="F340" s="29">
        <v>0</v>
      </c>
      <c r="G340" s="24">
        <v>0</v>
      </c>
      <c r="H340" s="5">
        <v>-3.4000000000000002E-2</v>
      </c>
      <c r="I340" s="5">
        <f>ABS(H340/-0.014)*0.027</f>
        <v>6.5571428571428572E-2</v>
      </c>
      <c r="J340" s="17" t="s">
        <v>820</v>
      </c>
      <c r="K340" s="20" t="s">
        <v>60</v>
      </c>
      <c r="L340" s="4">
        <v>447091</v>
      </c>
      <c r="M340" s="7" t="s">
        <v>252</v>
      </c>
      <c r="N340" s="7" t="s">
        <v>825</v>
      </c>
      <c r="O340" s="7" t="s">
        <v>328</v>
      </c>
      <c r="P340">
        <v>1990</v>
      </c>
      <c r="Q340">
        <v>2009</v>
      </c>
      <c r="R340" t="s">
        <v>247</v>
      </c>
      <c r="S340">
        <v>1</v>
      </c>
      <c r="T340">
        <v>0</v>
      </c>
      <c r="U340">
        <v>1</v>
      </c>
      <c r="V340" s="16" t="s">
        <v>60</v>
      </c>
      <c r="W340">
        <v>0</v>
      </c>
      <c r="Z340">
        <f>1-AA340</f>
        <v>0</v>
      </c>
      <c r="AA340">
        <v>1</v>
      </c>
      <c r="AB340">
        <v>1</v>
      </c>
      <c r="AC340">
        <v>0</v>
      </c>
      <c r="AD340">
        <v>0</v>
      </c>
      <c r="AE340">
        <v>0</v>
      </c>
      <c r="AF340">
        <v>0</v>
      </c>
      <c r="AG340">
        <v>1</v>
      </c>
      <c r="AH340">
        <v>1</v>
      </c>
      <c r="AI340">
        <v>23</v>
      </c>
      <c r="AJ340">
        <v>2</v>
      </c>
      <c r="AK340" t="b">
        <v>1</v>
      </c>
    </row>
    <row r="341" spans="1:37" ht="30" x14ac:dyDescent="0.25">
      <c r="A341" s="17" t="s">
        <v>72</v>
      </c>
      <c r="B341" s="17" t="s">
        <v>58</v>
      </c>
      <c r="C341">
        <v>2011</v>
      </c>
      <c r="D341" s="3" t="s">
        <v>561</v>
      </c>
      <c r="E341" s="3" t="s">
        <v>610</v>
      </c>
      <c r="F341" s="29">
        <v>1</v>
      </c>
      <c r="G341" s="24">
        <v>0</v>
      </c>
      <c r="H341" s="5">
        <v>4.7E-2</v>
      </c>
      <c r="I341" s="5">
        <f>ABS(H341/-0.019)*0.024</f>
        <v>5.9368421052631584E-2</v>
      </c>
      <c r="J341" s="17" t="s">
        <v>821</v>
      </c>
      <c r="K341" s="20" t="s">
        <v>60</v>
      </c>
      <c r="L341" s="4">
        <v>447091</v>
      </c>
      <c r="M341" s="7" t="s">
        <v>252</v>
      </c>
      <c r="N341" s="7" t="s">
        <v>825</v>
      </c>
      <c r="O341" s="7" t="s">
        <v>328</v>
      </c>
      <c r="P341">
        <v>1990</v>
      </c>
      <c r="Q341">
        <v>2009</v>
      </c>
      <c r="R341" t="s">
        <v>247</v>
      </c>
      <c r="S341">
        <v>1</v>
      </c>
      <c r="T341">
        <v>0</v>
      </c>
      <c r="U341">
        <v>1</v>
      </c>
      <c r="V341" s="16" t="s">
        <v>60</v>
      </c>
      <c r="W341">
        <v>0</v>
      </c>
      <c r="Z341">
        <v>1</v>
      </c>
      <c r="AA341">
        <v>0</v>
      </c>
      <c r="AB341">
        <v>1</v>
      </c>
      <c r="AC341">
        <v>0</v>
      </c>
      <c r="AD341">
        <v>0</v>
      </c>
      <c r="AE341">
        <v>0</v>
      </c>
      <c r="AF341">
        <v>0</v>
      </c>
      <c r="AG341">
        <v>1</v>
      </c>
      <c r="AH341">
        <v>1</v>
      </c>
      <c r="AI341">
        <v>23</v>
      </c>
      <c r="AJ341">
        <v>2</v>
      </c>
      <c r="AK341" t="b">
        <v>1</v>
      </c>
    </row>
    <row r="342" spans="1:37" ht="30" x14ac:dyDescent="0.25">
      <c r="A342" s="17" t="s">
        <v>72</v>
      </c>
      <c r="B342" s="17" t="s">
        <v>58</v>
      </c>
      <c r="C342">
        <v>2011</v>
      </c>
      <c r="D342" s="3" t="s">
        <v>561</v>
      </c>
      <c r="E342" s="3" t="s">
        <v>610</v>
      </c>
      <c r="F342" s="29">
        <v>0</v>
      </c>
      <c r="G342" s="26">
        <v>1</v>
      </c>
      <c r="H342" s="5">
        <v>-0.23200000000000001</v>
      </c>
      <c r="I342" s="5">
        <f>ABS(H342/-0.069)*0.028</f>
        <v>9.4144927536231882E-2</v>
      </c>
      <c r="J342" s="17" t="s">
        <v>85</v>
      </c>
      <c r="K342" s="20" t="s">
        <v>89</v>
      </c>
      <c r="L342" s="4">
        <v>237007</v>
      </c>
      <c r="M342" s="7" t="s">
        <v>252</v>
      </c>
      <c r="N342" s="7" t="s">
        <v>825</v>
      </c>
      <c r="O342" s="7" t="s">
        <v>328</v>
      </c>
      <c r="P342">
        <v>1990</v>
      </c>
      <c r="Q342">
        <v>2009</v>
      </c>
      <c r="R342" t="s">
        <v>247</v>
      </c>
      <c r="S342">
        <v>1</v>
      </c>
      <c r="T342">
        <v>0</v>
      </c>
      <c r="U342">
        <v>1</v>
      </c>
      <c r="V342" s="16" t="s">
        <v>60</v>
      </c>
      <c r="W342">
        <v>0</v>
      </c>
      <c r="Z342">
        <f>1-AA342</f>
        <v>0</v>
      </c>
      <c r="AA342">
        <v>1</v>
      </c>
      <c r="AB342">
        <v>1</v>
      </c>
      <c r="AC342">
        <v>0</v>
      </c>
      <c r="AD342">
        <v>0</v>
      </c>
      <c r="AE342">
        <v>0</v>
      </c>
      <c r="AF342">
        <v>0</v>
      </c>
      <c r="AG342">
        <v>1</v>
      </c>
      <c r="AH342">
        <v>1</v>
      </c>
      <c r="AI342">
        <v>23</v>
      </c>
      <c r="AJ342">
        <v>2</v>
      </c>
      <c r="AK342" t="b">
        <v>1</v>
      </c>
    </row>
    <row r="343" spans="1:37" ht="30" x14ac:dyDescent="0.25">
      <c r="A343" s="17" t="s">
        <v>72</v>
      </c>
      <c r="B343" s="17" t="s">
        <v>58</v>
      </c>
      <c r="C343">
        <v>2011</v>
      </c>
      <c r="D343" s="3" t="s">
        <v>561</v>
      </c>
      <c r="E343" s="3" t="s">
        <v>610</v>
      </c>
      <c r="F343" s="29">
        <v>0</v>
      </c>
      <c r="G343" s="24">
        <v>0</v>
      </c>
      <c r="H343" s="5">
        <v>-7.6999999999999999E-2</v>
      </c>
      <c r="I343" s="5">
        <f>ABS(H343/-0.023)*0.043</f>
        <v>0.14395652173913043</v>
      </c>
      <c r="J343" s="17" t="s">
        <v>86</v>
      </c>
      <c r="K343" s="20" t="s">
        <v>89</v>
      </c>
      <c r="L343" s="4">
        <v>237007</v>
      </c>
      <c r="M343" s="7" t="s">
        <v>252</v>
      </c>
      <c r="N343" s="7" t="s">
        <v>825</v>
      </c>
      <c r="O343" s="7" t="s">
        <v>328</v>
      </c>
      <c r="P343">
        <v>1990</v>
      </c>
      <c r="Q343">
        <v>2009</v>
      </c>
      <c r="R343" t="s">
        <v>247</v>
      </c>
      <c r="S343">
        <v>1</v>
      </c>
      <c r="T343">
        <v>0</v>
      </c>
      <c r="U343">
        <v>1</v>
      </c>
      <c r="V343" s="16" t="s">
        <v>60</v>
      </c>
      <c r="W343">
        <v>0</v>
      </c>
      <c r="Z343">
        <v>1</v>
      </c>
      <c r="AA343">
        <v>0</v>
      </c>
      <c r="AB343">
        <v>1</v>
      </c>
      <c r="AC343">
        <v>0</v>
      </c>
      <c r="AD343">
        <v>0</v>
      </c>
      <c r="AE343">
        <v>0</v>
      </c>
      <c r="AF343">
        <v>0</v>
      </c>
      <c r="AG343">
        <v>1</v>
      </c>
      <c r="AH343">
        <v>1</v>
      </c>
      <c r="AI343">
        <v>23</v>
      </c>
      <c r="AJ343">
        <v>2</v>
      </c>
      <c r="AK343" t="b">
        <v>1</v>
      </c>
    </row>
    <row r="344" spans="1:37" ht="30" x14ac:dyDescent="0.25">
      <c r="A344" s="17" t="s">
        <v>72</v>
      </c>
      <c r="B344" s="17" t="s">
        <v>58</v>
      </c>
      <c r="C344">
        <v>2011</v>
      </c>
      <c r="D344" s="3" t="s">
        <v>561</v>
      </c>
      <c r="E344" s="3" t="s">
        <v>610</v>
      </c>
      <c r="F344" s="29">
        <v>0</v>
      </c>
      <c r="G344" s="24">
        <v>0</v>
      </c>
      <c r="H344" s="5">
        <v>-0.71</v>
      </c>
      <c r="I344" s="5">
        <f>ABS(H344/-0.021)*0.032</f>
        <v>1.0819047619047617</v>
      </c>
      <c r="J344" s="17" t="s">
        <v>87</v>
      </c>
      <c r="K344" s="20" t="s">
        <v>89</v>
      </c>
      <c r="L344" s="4">
        <v>237007</v>
      </c>
      <c r="M344" s="7" t="s">
        <v>252</v>
      </c>
      <c r="N344" s="7" t="s">
        <v>825</v>
      </c>
      <c r="O344" s="7" t="s">
        <v>328</v>
      </c>
      <c r="P344">
        <v>1990</v>
      </c>
      <c r="Q344">
        <v>2009</v>
      </c>
      <c r="R344" t="s">
        <v>247</v>
      </c>
      <c r="S344">
        <v>1</v>
      </c>
      <c r="T344">
        <v>0</v>
      </c>
      <c r="U344">
        <v>1</v>
      </c>
      <c r="V344" s="16" t="s">
        <v>60</v>
      </c>
      <c r="W344">
        <v>0</v>
      </c>
      <c r="Z344">
        <f>1-AA344</f>
        <v>0</v>
      </c>
      <c r="AA344">
        <v>1</v>
      </c>
      <c r="AB344">
        <v>1</v>
      </c>
      <c r="AC344">
        <v>0</v>
      </c>
      <c r="AD344">
        <v>0</v>
      </c>
      <c r="AE344">
        <v>0</v>
      </c>
      <c r="AF344">
        <v>0</v>
      </c>
      <c r="AG344">
        <v>1</v>
      </c>
      <c r="AH344">
        <v>1</v>
      </c>
      <c r="AI344">
        <v>23</v>
      </c>
      <c r="AJ344">
        <v>2</v>
      </c>
      <c r="AK344" t="b">
        <v>1</v>
      </c>
    </row>
    <row r="345" spans="1:37" ht="30" x14ac:dyDescent="0.25">
      <c r="A345" s="17" t="s">
        <v>72</v>
      </c>
      <c r="B345" s="17" t="s">
        <v>58</v>
      </c>
      <c r="C345">
        <v>2011</v>
      </c>
      <c r="D345" s="3" t="s">
        <v>561</v>
      </c>
      <c r="E345" s="3" t="s">
        <v>610</v>
      </c>
      <c r="F345" s="29">
        <v>0</v>
      </c>
      <c r="G345" s="24">
        <v>0</v>
      </c>
      <c r="H345" s="5">
        <v>0.10100000000000001</v>
      </c>
      <c r="I345" s="5">
        <f>ABS(H345/-0.03)*0.032</f>
        <v>0.10773333333333335</v>
      </c>
      <c r="J345" s="17" t="s">
        <v>88</v>
      </c>
      <c r="K345" s="20" t="s">
        <v>89</v>
      </c>
      <c r="L345" s="4">
        <v>237007</v>
      </c>
      <c r="M345" s="7" t="s">
        <v>252</v>
      </c>
      <c r="N345" s="7" t="s">
        <v>825</v>
      </c>
      <c r="O345" s="7" t="s">
        <v>328</v>
      </c>
      <c r="P345">
        <v>1990</v>
      </c>
      <c r="Q345">
        <v>2009</v>
      </c>
      <c r="R345" t="s">
        <v>247</v>
      </c>
      <c r="S345">
        <v>1</v>
      </c>
      <c r="T345">
        <v>0</v>
      </c>
      <c r="U345">
        <v>1</v>
      </c>
      <c r="V345" s="16" t="s">
        <v>60</v>
      </c>
      <c r="W345">
        <v>0</v>
      </c>
      <c r="Z345">
        <v>1</v>
      </c>
      <c r="AA345">
        <v>0</v>
      </c>
      <c r="AB345">
        <v>1</v>
      </c>
      <c r="AC345">
        <v>0</v>
      </c>
      <c r="AD345">
        <v>0</v>
      </c>
      <c r="AE345">
        <v>0</v>
      </c>
      <c r="AF345">
        <v>0</v>
      </c>
      <c r="AG345">
        <v>1</v>
      </c>
      <c r="AH345">
        <v>1</v>
      </c>
      <c r="AI345">
        <v>23</v>
      </c>
      <c r="AJ345">
        <v>2</v>
      </c>
      <c r="AK345" t="b">
        <v>1</v>
      </c>
    </row>
    <row r="346" spans="1:37" ht="30" x14ac:dyDescent="0.25">
      <c r="A346" s="17" t="s">
        <v>72</v>
      </c>
      <c r="B346" s="17" t="s">
        <v>58</v>
      </c>
      <c r="C346">
        <v>2011</v>
      </c>
      <c r="D346" s="3" t="s">
        <v>561</v>
      </c>
      <c r="E346" s="3" t="s">
        <v>610</v>
      </c>
      <c r="F346" s="29">
        <v>0</v>
      </c>
      <c r="G346" s="26">
        <v>1</v>
      </c>
      <c r="H346" s="5">
        <v>-5.2999999999999999E-2</v>
      </c>
      <c r="I346" s="5">
        <f>ABS(H346/-0.027)*0.021</f>
        <v>4.1222222222222223E-2</v>
      </c>
      <c r="J346" s="17" t="s">
        <v>85</v>
      </c>
      <c r="K346" s="20" t="s">
        <v>90</v>
      </c>
      <c r="L346" s="4">
        <v>210084</v>
      </c>
      <c r="M346" s="7" t="s">
        <v>252</v>
      </c>
      <c r="N346" s="7" t="s">
        <v>825</v>
      </c>
      <c r="O346" s="7" t="s">
        <v>328</v>
      </c>
      <c r="P346">
        <v>1990</v>
      </c>
      <c r="Q346">
        <v>2009</v>
      </c>
      <c r="R346" t="s">
        <v>247</v>
      </c>
      <c r="S346">
        <v>1</v>
      </c>
      <c r="T346">
        <v>0</v>
      </c>
      <c r="U346">
        <v>1</v>
      </c>
      <c r="V346" s="16" t="s">
        <v>60</v>
      </c>
      <c r="W346">
        <v>0</v>
      </c>
      <c r="Z346">
        <f>1-AA346</f>
        <v>0</v>
      </c>
      <c r="AA346">
        <v>1</v>
      </c>
      <c r="AB346">
        <v>1</v>
      </c>
      <c r="AC346">
        <v>0</v>
      </c>
      <c r="AD346">
        <v>0</v>
      </c>
      <c r="AE346">
        <v>0</v>
      </c>
      <c r="AF346">
        <v>0</v>
      </c>
      <c r="AG346">
        <v>1</v>
      </c>
      <c r="AH346">
        <v>1</v>
      </c>
      <c r="AI346">
        <v>23</v>
      </c>
      <c r="AJ346">
        <v>2</v>
      </c>
      <c r="AK346" t="b">
        <v>1</v>
      </c>
    </row>
    <row r="347" spans="1:37" ht="30" x14ac:dyDescent="0.25">
      <c r="A347" s="17" t="s">
        <v>72</v>
      </c>
      <c r="B347" s="17" t="s">
        <v>58</v>
      </c>
      <c r="C347">
        <v>2011</v>
      </c>
      <c r="D347" s="3" t="s">
        <v>561</v>
      </c>
      <c r="E347" s="3" t="s">
        <v>610</v>
      </c>
      <c r="F347" s="29">
        <v>0</v>
      </c>
      <c r="G347" s="24">
        <v>0</v>
      </c>
      <c r="H347" s="5">
        <v>-0.01</v>
      </c>
      <c r="I347" s="5">
        <f>ABS(H347/-0.005)*0.034</f>
        <v>6.8000000000000005E-2</v>
      </c>
      <c r="J347" s="17" t="s">
        <v>86</v>
      </c>
      <c r="K347" s="20" t="s">
        <v>90</v>
      </c>
      <c r="L347" s="4">
        <v>210084</v>
      </c>
      <c r="M347" s="7" t="s">
        <v>252</v>
      </c>
      <c r="N347" s="7" t="s">
        <v>825</v>
      </c>
      <c r="O347" s="7" t="s">
        <v>328</v>
      </c>
      <c r="P347">
        <v>1990</v>
      </c>
      <c r="Q347">
        <v>2009</v>
      </c>
      <c r="R347" t="s">
        <v>247</v>
      </c>
      <c r="S347">
        <v>1</v>
      </c>
      <c r="T347">
        <v>0</v>
      </c>
      <c r="U347">
        <v>1</v>
      </c>
      <c r="V347" s="16" t="s">
        <v>60</v>
      </c>
      <c r="W347">
        <v>0</v>
      </c>
      <c r="Z347">
        <v>1</v>
      </c>
      <c r="AA347">
        <v>0</v>
      </c>
      <c r="AB347">
        <v>1</v>
      </c>
      <c r="AC347">
        <v>0</v>
      </c>
      <c r="AD347">
        <v>0</v>
      </c>
      <c r="AE347">
        <v>0</v>
      </c>
      <c r="AF347">
        <v>0</v>
      </c>
      <c r="AG347">
        <v>1</v>
      </c>
      <c r="AH347">
        <v>1</v>
      </c>
      <c r="AI347">
        <v>23</v>
      </c>
      <c r="AJ347">
        <v>2</v>
      </c>
      <c r="AK347" t="b">
        <v>1</v>
      </c>
    </row>
    <row r="348" spans="1:37" ht="30" x14ac:dyDescent="0.25">
      <c r="A348" s="17" t="s">
        <v>72</v>
      </c>
      <c r="B348" s="17" t="s">
        <v>58</v>
      </c>
      <c r="C348">
        <v>2011</v>
      </c>
      <c r="D348" s="3" t="s">
        <v>561</v>
      </c>
      <c r="E348" s="3" t="s">
        <v>610</v>
      </c>
      <c r="F348" s="29">
        <v>0</v>
      </c>
      <c r="G348" s="24">
        <v>0</v>
      </c>
      <c r="H348" s="5">
        <v>-0.02</v>
      </c>
      <c r="I348" s="5">
        <f>ABS(H348/-0.01)*0.027</f>
        <v>5.3999999999999999E-2</v>
      </c>
      <c r="J348" s="17" t="s">
        <v>87</v>
      </c>
      <c r="K348" s="20" t="s">
        <v>90</v>
      </c>
      <c r="L348" s="4">
        <v>210084</v>
      </c>
      <c r="M348" s="7" t="s">
        <v>252</v>
      </c>
      <c r="N348" s="7" t="s">
        <v>825</v>
      </c>
      <c r="O348" s="7" t="s">
        <v>328</v>
      </c>
      <c r="P348">
        <v>1990</v>
      </c>
      <c r="Q348">
        <v>2009</v>
      </c>
      <c r="R348" t="s">
        <v>247</v>
      </c>
      <c r="S348">
        <v>1</v>
      </c>
      <c r="T348">
        <v>0</v>
      </c>
      <c r="U348">
        <v>1</v>
      </c>
      <c r="V348" s="16" t="s">
        <v>60</v>
      </c>
      <c r="W348">
        <v>0</v>
      </c>
      <c r="Z348">
        <f>1-AA348</f>
        <v>0</v>
      </c>
      <c r="AA348">
        <v>1</v>
      </c>
      <c r="AB348">
        <v>1</v>
      </c>
      <c r="AC348">
        <v>0</v>
      </c>
      <c r="AD348">
        <v>0</v>
      </c>
      <c r="AE348">
        <v>0</v>
      </c>
      <c r="AF348">
        <v>0</v>
      </c>
      <c r="AG348">
        <v>1</v>
      </c>
      <c r="AH348">
        <v>1</v>
      </c>
      <c r="AI348">
        <v>23</v>
      </c>
      <c r="AJ348">
        <v>2</v>
      </c>
      <c r="AK348" t="b">
        <v>1</v>
      </c>
    </row>
    <row r="349" spans="1:37" ht="30" x14ac:dyDescent="0.25">
      <c r="A349" s="17" t="s">
        <v>72</v>
      </c>
      <c r="B349" s="17" t="s">
        <v>58</v>
      </c>
      <c r="C349">
        <v>2011</v>
      </c>
      <c r="D349" s="3" t="s">
        <v>561</v>
      </c>
      <c r="E349" s="3" t="s">
        <v>610</v>
      </c>
      <c r="F349" s="29">
        <v>0</v>
      </c>
      <c r="G349" s="24">
        <v>0</v>
      </c>
      <c r="H349" s="5">
        <v>1.7999999999999999E-2</v>
      </c>
      <c r="I349" s="5">
        <f>ABS(H349/-0.009)*0.027</f>
        <v>5.3999999999999999E-2</v>
      </c>
      <c r="J349" s="17" t="s">
        <v>88</v>
      </c>
      <c r="K349" s="20" t="s">
        <v>90</v>
      </c>
      <c r="L349" s="4">
        <v>210084</v>
      </c>
      <c r="M349" s="7" t="s">
        <v>252</v>
      </c>
      <c r="N349" s="7" t="s">
        <v>825</v>
      </c>
      <c r="O349" s="7" t="s">
        <v>328</v>
      </c>
      <c r="P349">
        <v>1990</v>
      </c>
      <c r="Q349">
        <v>2009</v>
      </c>
      <c r="R349" t="s">
        <v>247</v>
      </c>
      <c r="S349">
        <v>1</v>
      </c>
      <c r="T349">
        <v>0</v>
      </c>
      <c r="U349">
        <v>1</v>
      </c>
      <c r="V349" s="16" t="s">
        <v>60</v>
      </c>
      <c r="W349">
        <v>0</v>
      </c>
      <c r="Z349">
        <v>1</v>
      </c>
      <c r="AA349">
        <v>0</v>
      </c>
      <c r="AB349">
        <v>1</v>
      </c>
      <c r="AC349">
        <v>0</v>
      </c>
      <c r="AD349">
        <v>0</v>
      </c>
      <c r="AE349">
        <v>0</v>
      </c>
      <c r="AF349">
        <v>0</v>
      </c>
      <c r="AG349">
        <v>1</v>
      </c>
      <c r="AH349">
        <v>1</v>
      </c>
      <c r="AI349">
        <v>23</v>
      </c>
      <c r="AJ349">
        <v>2</v>
      </c>
      <c r="AK349" t="b">
        <v>1</v>
      </c>
    </row>
    <row r="350" spans="1:37" ht="30" x14ac:dyDescent="0.25">
      <c r="A350" s="17" t="s">
        <v>72</v>
      </c>
      <c r="B350" s="17" t="s">
        <v>58</v>
      </c>
      <c r="C350">
        <v>2011</v>
      </c>
      <c r="D350" s="3" t="s">
        <v>12</v>
      </c>
      <c r="E350" s="3" t="s">
        <v>610</v>
      </c>
      <c r="F350" s="29">
        <v>0</v>
      </c>
      <c r="G350" s="26">
        <v>1</v>
      </c>
      <c r="H350" s="5">
        <v>-7.3999999999999996E-2</v>
      </c>
      <c r="I350" s="5">
        <v>3.5000000000000003E-2</v>
      </c>
      <c r="J350" s="17" t="s">
        <v>85</v>
      </c>
      <c r="K350" s="20" t="s">
        <v>60</v>
      </c>
      <c r="L350" s="4">
        <v>182730</v>
      </c>
      <c r="M350" s="7" t="s">
        <v>252</v>
      </c>
      <c r="N350" s="7" t="s">
        <v>825</v>
      </c>
      <c r="O350" s="7" t="s">
        <v>328</v>
      </c>
      <c r="P350">
        <v>1990</v>
      </c>
      <c r="Q350">
        <v>2009</v>
      </c>
      <c r="R350" t="s">
        <v>247</v>
      </c>
      <c r="S350">
        <v>1</v>
      </c>
      <c r="T350">
        <v>0</v>
      </c>
      <c r="U350">
        <v>1</v>
      </c>
      <c r="V350" s="16" t="s">
        <v>60</v>
      </c>
      <c r="W350">
        <v>0</v>
      </c>
      <c r="Z350">
        <f>1-AA350</f>
        <v>0</v>
      </c>
      <c r="AA350">
        <v>1</v>
      </c>
      <c r="AB350">
        <v>0</v>
      </c>
      <c r="AC350">
        <v>1</v>
      </c>
      <c r="AD350">
        <v>1</v>
      </c>
      <c r="AE350">
        <v>0</v>
      </c>
      <c r="AF350">
        <v>0</v>
      </c>
      <c r="AG350">
        <v>1</v>
      </c>
      <c r="AH350">
        <v>1</v>
      </c>
      <c r="AI350">
        <v>23</v>
      </c>
      <c r="AJ350">
        <v>2</v>
      </c>
      <c r="AK350" t="b">
        <v>1</v>
      </c>
    </row>
    <row r="351" spans="1:37" ht="30" x14ac:dyDescent="0.25">
      <c r="A351" s="17" t="s">
        <v>72</v>
      </c>
      <c r="B351" s="17" t="s">
        <v>58</v>
      </c>
      <c r="C351">
        <v>2011</v>
      </c>
      <c r="D351" s="3" t="s">
        <v>12</v>
      </c>
      <c r="E351" s="3" t="s">
        <v>610</v>
      </c>
      <c r="F351" s="29">
        <v>0</v>
      </c>
      <c r="G351" s="24">
        <v>0</v>
      </c>
      <c r="H351" s="5">
        <v>-5.3999999999999999E-2</v>
      </c>
      <c r="I351" s="5">
        <v>4.8000000000000001E-2</v>
      </c>
      <c r="J351" s="17" t="s">
        <v>86</v>
      </c>
      <c r="K351" s="20" t="s">
        <v>60</v>
      </c>
      <c r="L351" s="4">
        <v>182730</v>
      </c>
      <c r="M351" s="7" t="s">
        <v>252</v>
      </c>
      <c r="N351" s="7" t="s">
        <v>825</v>
      </c>
      <c r="O351" s="7" t="s">
        <v>328</v>
      </c>
      <c r="P351">
        <v>1990</v>
      </c>
      <c r="Q351">
        <v>2009</v>
      </c>
      <c r="R351" t="s">
        <v>247</v>
      </c>
      <c r="S351">
        <v>1</v>
      </c>
      <c r="T351">
        <v>0</v>
      </c>
      <c r="U351">
        <v>1</v>
      </c>
      <c r="V351" s="16" t="s">
        <v>60</v>
      </c>
      <c r="W351">
        <v>0</v>
      </c>
      <c r="Z351">
        <v>1</v>
      </c>
      <c r="AA351">
        <v>0</v>
      </c>
      <c r="AB351">
        <v>0</v>
      </c>
      <c r="AC351">
        <v>1</v>
      </c>
      <c r="AD351">
        <v>1</v>
      </c>
      <c r="AE351">
        <v>0</v>
      </c>
      <c r="AF351">
        <v>0</v>
      </c>
      <c r="AG351">
        <v>1</v>
      </c>
      <c r="AH351">
        <v>1</v>
      </c>
      <c r="AI351">
        <v>23</v>
      </c>
      <c r="AJ351">
        <v>2</v>
      </c>
      <c r="AK351" t="b">
        <v>1</v>
      </c>
    </row>
    <row r="352" spans="1:37" ht="30" x14ac:dyDescent="0.25">
      <c r="A352" s="17" t="s">
        <v>72</v>
      </c>
      <c r="B352" s="17" t="s">
        <v>58</v>
      </c>
      <c r="C352">
        <v>2011</v>
      </c>
      <c r="D352" s="3" t="s">
        <v>12</v>
      </c>
      <c r="E352" s="3" t="s">
        <v>610</v>
      </c>
      <c r="F352" s="29">
        <v>0</v>
      </c>
      <c r="G352" s="24">
        <v>0</v>
      </c>
      <c r="H352" s="5">
        <v>-1E-3</v>
      </c>
      <c r="I352" s="5">
        <v>0.04</v>
      </c>
      <c r="J352" s="17" t="s">
        <v>87</v>
      </c>
      <c r="K352" s="20" t="s">
        <v>60</v>
      </c>
      <c r="L352" s="4">
        <v>182730</v>
      </c>
      <c r="M352" s="7" t="s">
        <v>252</v>
      </c>
      <c r="N352" s="7" t="s">
        <v>825</v>
      </c>
      <c r="O352" s="7" t="s">
        <v>328</v>
      </c>
      <c r="P352">
        <v>1990</v>
      </c>
      <c r="Q352">
        <v>2009</v>
      </c>
      <c r="R352" t="s">
        <v>247</v>
      </c>
      <c r="S352">
        <v>1</v>
      </c>
      <c r="T352">
        <v>0</v>
      </c>
      <c r="U352">
        <v>1</v>
      </c>
      <c r="V352" s="16" t="s">
        <v>60</v>
      </c>
      <c r="W352">
        <v>0</v>
      </c>
      <c r="Z352">
        <f>1-AA352</f>
        <v>0</v>
      </c>
      <c r="AA352">
        <v>1</v>
      </c>
      <c r="AB352">
        <v>0</v>
      </c>
      <c r="AC352">
        <v>1</v>
      </c>
      <c r="AD352">
        <v>1</v>
      </c>
      <c r="AE352">
        <v>0</v>
      </c>
      <c r="AF352">
        <v>0</v>
      </c>
      <c r="AG352">
        <v>1</v>
      </c>
      <c r="AH352">
        <v>1</v>
      </c>
      <c r="AI352">
        <v>23</v>
      </c>
      <c r="AJ352">
        <v>2</v>
      </c>
      <c r="AK352" t="b">
        <v>1</v>
      </c>
    </row>
    <row r="353" spans="1:37" ht="30" x14ac:dyDescent="0.25">
      <c r="A353" s="17" t="s">
        <v>72</v>
      </c>
      <c r="B353" s="17" t="s">
        <v>58</v>
      </c>
      <c r="C353">
        <v>2011</v>
      </c>
      <c r="D353" s="3" t="s">
        <v>12</v>
      </c>
      <c r="E353" s="3" t="s">
        <v>610</v>
      </c>
      <c r="F353" s="29">
        <v>0</v>
      </c>
      <c r="G353" s="24">
        <v>0</v>
      </c>
      <c r="H353" s="5">
        <v>-3.2000000000000001E-2</v>
      </c>
      <c r="I353" s="5">
        <v>4.2000000000000003E-2</v>
      </c>
      <c r="J353" s="17" t="s">
        <v>88</v>
      </c>
      <c r="K353" s="20" t="s">
        <v>60</v>
      </c>
      <c r="L353" s="4">
        <v>182730</v>
      </c>
      <c r="M353" s="7" t="s">
        <v>252</v>
      </c>
      <c r="N353" s="7" t="s">
        <v>825</v>
      </c>
      <c r="O353" s="7" t="s">
        <v>328</v>
      </c>
      <c r="P353">
        <v>1990</v>
      </c>
      <c r="Q353">
        <v>2009</v>
      </c>
      <c r="R353" t="s">
        <v>247</v>
      </c>
      <c r="S353">
        <v>1</v>
      </c>
      <c r="T353">
        <v>0</v>
      </c>
      <c r="U353">
        <v>1</v>
      </c>
      <c r="V353" s="16" t="s">
        <v>60</v>
      </c>
      <c r="W353">
        <v>0</v>
      </c>
      <c r="Z353">
        <v>1</v>
      </c>
      <c r="AA353">
        <v>0</v>
      </c>
      <c r="AB353">
        <v>0</v>
      </c>
      <c r="AC353">
        <v>1</v>
      </c>
      <c r="AD353">
        <v>1</v>
      </c>
      <c r="AE353">
        <v>0</v>
      </c>
      <c r="AF353">
        <v>0</v>
      </c>
      <c r="AG353">
        <v>1</v>
      </c>
      <c r="AH353">
        <v>1</v>
      </c>
      <c r="AI353">
        <v>23</v>
      </c>
      <c r="AJ353">
        <v>2</v>
      </c>
      <c r="AK353" t="b">
        <v>1</v>
      </c>
    </row>
    <row r="354" spans="1:37" ht="30" x14ac:dyDescent="0.25">
      <c r="A354" s="17" t="s">
        <v>72</v>
      </c>
      <c r="B354" s="17" t="s">
        <v>58</v>
      </c>
      <c r="C354">
        <v>2011</v>
      </c>
      <c r="D354" s="3" t="s">
        <v>12</v>
      </c>
      <c r="E354" s="3" t="s">
        <v>610</v>
      </c>
      <c r="F354" s="29">
        <v>0</v>
      </c>
      <c r="G354" s="26">
        <v>1</v>
      </c>
      <c r="H354" s="5">
        <v>-7.0000000000000007E-2</v>
      </c>
      <c r="I354" s="5">
        <v>4.2000000000000003E-2</v>
      </c>
      <c r="J354" s="17" t="s">
        <v>85</v>
      </c>
      <c r="K354" s="20" t="s">
        <v>89</v>
      </c>
      <c r="L354" s="4">
        <v>74539</v>
      </c>
      <c r="M354" s="7" t="s">
        <v>252</v>
      </c>
      <c r="N354" s="7" t="s">
        <v>825</v>
      </c>
      <c r="O354" s="7" t="s">
        <v>328</v>
      </c>
      <c r="P354">
        <v>1990</v>
      </c>
      <c r="Q354">
        <v>2009</v>
      </c>
      <c r="R354" t="s">
        <v>247</v>
      </c>
      <c r="S354">
        <v>1</v>
      </c>
      <c r="T354">
        <v>0</v>
      </c>
      <c r="U354">
        <v>1</v>
      </c>
      <c r="V354" s="16" t="s">
        <v>60</v>
      </c>
      <c r="W354">
        <v>0</v>
      </c>
      <c r="Z354">
        <f>1-AA354</f>
        <v>0</v>
      </c>
      <c r="AA354">
        <v>1</v>
      </c>
      <c r="AB354">
        <v>0</v>
      </c>
      <c r="AC354">
        <v>1</v>
      </c>
      <c r="AD354">
        <v>1</v>
      </c>
      <c r="AE354">
        <v>0</v>
      </c>
      <c r="AF354">
        <v>0</v>
      </c>
      <c r="AG354">
        <v>1</v>
      </c>
      <c r="AH354">
        <v>1</v>
      </c>
      <c r="AI354">
        <v>23</v>
      </c>
      <c r="AJ354">
        <v>2</v>
      </c>
      <c r="AK354" t="b">
        <v>1</v>
      </c>
    </row>
    <row r="355" spans="1:37" ht="30" x14ac:dyDescent="0.25">
      <c r="A355" s="17" t="s">
        <v>72</v>
      </c>
      <c r="B355" s="17" t="s">
        <v>58</v>
      </c>
      <c r="C355">
        <v>2011</v>
      </c>
      <c r="D355" s="3" t="s">
        <v>12</v>
      </c>
      <c r="E355" s="3" t="s">
        <v>610</v>
      </c>
      <c r="F355" s="29">
        <v>0</v>
      </c>
      <c r="G355" s="24">
        <v>0</v>
      </c>
      <c r="H355" s="5">
        <v>2E-3</v>
      </c>
      <c r="I355" s="5">
        <v>7.3999999999999996E-2</v>
      </c>
      <c r="J355" s="17" t="s">
        <v>86</v>
      </c>
      <c r="K355" s="20" t="s">
        <v>89</v>
      </c>
      <c r="L355" s="4">
        <v>74539</v>
      </c>
      <c r="M355" s="7" t="s">
        <v>252</v>
      </c>
      <c r="N355" s="7" t="s">
        <v>825</v>
      </c>
      <c r="O355" s="7" t="s">
        <v>328</v>
      </c>
      <c r="P355">
        <v>1990</v>
      </c>
      <c r="Q355">
        <v>2009</v>
      </c>
      <c r="R355" t="s">
        <v>247</v>
      </c>
      <c r="S355">
        <v>1</v>
      </c>
      <c r="T355">
        <v>0</v>
      </c>
      <c r="U355">
        <v>1</v>
      </c>
      <c r="V355" s="16" t="s">
        <v>60</v>
      </c>
      <c r="W355">
        <v>0</v>
      </c>
      <c r="Z355">
        <v>1</v>
      </c>
      <c r="AA355">
        <v>0</v>
      </c>
      <c r="AB355">
        <v>0</v>
      </c>
      <c r="AC355">
        <v>1</v>
      </c>
      <c r="AD355">
        <v>1</v>
      </c>
      <c r="AE355">
        <v>0</v>
      </c>
      <c r="AF355">
        <v>0</v>
      </c>
      <c r="AG355">
        <v>1</v>
      </c>
      <c r="AH355">
        <v>1</v>
      </c>
      <c r="AI355">
        <v>23</v>
      </c>
      <c r="AJ355">
        <v>2</v>
      </c>
      <c r="AK355" t="b">
        <v>1</v>
      </c>
    </row>
    <row r="356" spans="1:37" ht="30" x14ac:dyDescent="0.25">
      <c r="A356" s="17" t="s">
        <v>72</v>
      </c>
      <c r="B356" s="17" t="s">
        <v>58</v>
      </c>
      <c r="C356">
        <v>2011</v>
      </c>
      <c r="D356" s="3" t="s">
        <v>12</v>
      </c>
      <c r="E356" s="3" t="s">
        <v>610</v>
      </c>
      <c r="F356" s="29">
        <v>0</v>
      </c>
      <c r="G356" s="24">
        <v>0</v>
      </c>
      <c r="H356" s="5">
        <v>-1.0999999999999999E-2</v>
      </c>
      <c r="I356" s="5">
        <v>4.3999999999999997E-2</v>
      </c>
      <c r="J356" s="17" t="s">
        <v>87</v>
      </c>
      <c r="K356" s="20" t="s">
        <v>89</v>
      </c>
      <c r="L356" s="4">
        <v>74539</v>
      </c>
      <c r="M356" s="7" t="s">
        <v>252</v>
      </c>
      <c r="N356" s="7" t="s">
        <v>825</v>
      </c>
      <c r="O356" s="7" t="s">
        <v>328</v>
      </c>
      <c r="P356">
        <v>1990</v>
      </c>
      <c r="Q356">
        <v>2009</v>
      </c>
      <c r="R356" t="s">
        <v>247</v>
      </c>
      <c r="S356">
        <v>1</v>
      </c>
      <c r="T356">
        <v>0</v>
      </c>
      <c r="U356">
        <v>1</v>
      </c>
      <c r="V356" s="16" t="s">
        <v>60</v>
      </c>
      <c r="W356">
        <v>0</v>
      </c>
      <c r="Z356">
        <f>1-AA356</f>
        <v>0</v>
      </c>
      <c r="AA356">
        <v>1</v>
      </c>
      <c r="AB356">
        <v>0</v>
      </c>
      <c r="AC356">
        <v>1</v>
      </c>
      <c r="AD356">
        <v>1</v>
      </c>
      <c r="AE356">
        <v>0</v>
      </c>
      <c r="AF356">
        <v>0</v>
      </c>
      <c r="AG356">
        <v>1</v>
      </c>
      <c r="AH356">
        <v>1</v>
      </c>
      <c r="AI356">
        <v>23</v>
      </c>
      <c r="AJ356">
        <v>2</v>
      </c>
      <c r="AK356" t="b">
        <v>1</v>
      </c>
    </row>
    <row r="357" spans="1:37" ht="30" x14ac:dyDescent="0.25">
      <c r="A357" s="17" t="s">
        <v>72</v>
      </c>
      <c r="B357" s="17" t="s">
        <v>58</v>
      </c>
      <c r="C357">
        <v>2011</v>
      </c>
      <c r="D357" s="3" t="s">
        <v>12</v>
      </c>
      <c r="E357" s="3" t="s">
        <v>610</v>
      </c>
      <c r="F357" s="29">
        <v>0</v>
      </c>
      <c r="G357" s="24">
        <v>0</v>
      </c>
      <c r="H357" s="5">
        <v>3.7999999999999999E-2</v>
      </c>
      <c r="I357" s="5">
        <v>7.2999999999999995E-2</v>
      </c>
      <c r="J357" s="17" t="s">
        <v>88</v>
      </c>
      <c r="K357" s="20" t="s">
        <v>89</v>
      </c>
      <c r="L357" s="4">
        <v>74539</v>
      </c>
      <c r="M357" s="7" t="s">
        <v>252</v>
      </c>
      <c r="N357" s="7" t="s">
        <v>825</v>
      </c>
      <c r="O357" s="7" t="s">
        <v>328</v>
      </c>
      <c r="P357">
        <v>1990</v>
      </c>
      <c r="Q357">
        <v>2009</v>
      </c>
      <c r="R357" t="s">
        <v>247</v>
      </c>
      <c r="S357">
        <v>1</v>
      </c>
      <c r="T357">
        <v>0</v>
      </c>
      <c r="U357">
        <v>1</v>
      </c>
      <c r="V357" s="16" t="s">
        <v>60</v>
      </c>
      <c r="W357">
        <v>0</v>
      </c>
      <c r="Z357">
        <v>1</v>
      </c>
      <c r="AA357">
        <v>0</v>
      </c>
      <c r="AB357">
        <v>0</v>
      </c>
      <c r="AC357">
        <v>1</v>
      </c>
      <c r="AD357">
        <v>1</v>
      </c>
      <c r="AE357">
        <v>0</v>
      </c>
      <c r="AF357">
        <v>0</v>
      </c>
      <c r="AG357">
        <v>1</v>
      </c>
      <c r="AH357">
        <v>1</v>
      </c>
      <c r="AI357">
        <v>23</v>
      </c>
      <c r="AJ357">
        <v>2</v>
      </c>
      <c r="AK357" t="b">
        <v>1</v>
      </c>
    </row>
    <row r="358" spans="1:37" ht="30" x14ac:dyDescent="0.25">
      <c r="A358" s="17" t="s">
        <v>72</v>
      </c>
      <c r="B358" s="17" t="s">
        <v>58</v>
      </c>
      <c r="C358">
        <v>2011</v>
      </c>
      <c r="D358" s="3" t="s">
        <v>12</v>
      </c>
      <c r="E358" s="3" t="s">
        <v>610</v>
      </c>
      <c r="F358" s="29">
        <v>0</v>
      </c>
      <c r="G358" s="26">
        <v>1</v>
      </c>
      <c r="H358" s="5">
        <v>-0.09</v>
      </c>
      <c r="I358" s="5">
        <v>4.2000000000000003E-2</v>
      </c>
      <c r="J358" s="17" t="s">
        <v>85</v>
      </c>
      <c r="K358" s="20" t="s">
        <v>90</v>
      </c>
      <c r="L358" s="4">
        <v>108191</v>
      </c>
      <c r="M358" s="7" t="s">
        <v>252</v>
      </c>
      <c r="N358" s="7" t="s">
        <v>825</v>
      </c>
      <c r="O358" s="7" t="s">
        <v>328</v>
      </c>
      <c r="P358">
        <v>1990</v>
      </c>
      <c r="Q358">
        <v>2009</v>
      </c>
      <c r="R358" t="s">
        <v>247</v>
      </c>
      <c r="S358">
        <v>1</v>
      </c>
      <c r="T358">
        <v>0</v>
      </c>
      <c r="U358">
        <v>1</v>
      </c>
      <c r="V358" s="16" t="s">
        <v>60</v>
      </c>
      <c r="W358">
        <v>0</v>
      </c>
      <c r="Z358">
        <f>1-AA358</f>
        <v>0</v>
      </c>
      <c r="AA358">
        <v>1</v>
      </c>
      <c r="AB358">
        <v>0</v>
      </c>
      <c r="AC358">
        <v>1</v>
      </c>
      <c r="AD358">
        <v>1</v>
      </c>
      <c r="AE358">
        <v>0</v>
      </c>
      <c r="AF358">
        <v>0</v>
      </c>
      <c r="AG358">
        <v>1</v>
      </c>
      <c r="AH358">
        <v>1</v>
      </c>
      <c r="AI358">
        <v>23</v>
      </c>
      <c r="AJ358">
        <v>2</v>
      </c>
      <c r="AK358" t="b">
        <v>1</v>
      </c>
    </row>
    <row r="359" spans="1:37" ht="30" x14ac:dyDescent="0.25">
      <c r="A359" s="17" t="s">
        <v>72</v>
      </c>
      <c r="B359" s="17" t="s">
        <v>58</v>
      </c>
      <c r="C359">
        <v>2011</v>
      </c>
      <c r="D359" s="3" t="s">
        <v>12</v>
      </c>
      <c r="E359" s="3" t="s">
        <v>610</v>
      </c>
      <c r="F359" s="29">
        <v>0</v>
      </c>
      <c r="G359" s="24">
        <v>0</v>
      </c>
      <c r="H359" s="5">
        <v>-9.1999999999999998E-2</v>
      </c>
      <c r="I359" s="5">
        <v>4.9000000000000002E-2</v>
      </c>
      <c r="J359" s="17" t="s">
        <v>86</v>
      </c>
      <c r="K359" s="20" t="s">
        <v>90</v>
      </c>
      <c r="L359" s="4">
        <v>108191</v>
      </c>
      <c r="M359" s="7" t="s">
        <v>252</v>
      </c>
      <c r="N359" s="7" t="s">
        <v>825</v>
      </c>
      <c r="O359" s="7" t="s">
        <v>328</v>
      </c>
      <c r="P359">
        <v>1990</v>
      </c>
      <c r="Q359">
        <v>2009</v>
      </c>
      <c r="R359" t="s">
        <v>247</v>
      </c>
      <c r="S359">
        <v>1</v>
      </c>
      <c r="T359">
        <v>0</v>
      </c>
      <c r="U359">
        <v>1</v>
      </c>
      <c r="V359" s="16" t="s">
        <v>60</v>
      </c>
      <c r="W359">
        <v>0</v>
      </c>
      <c r="Z359">
        <v>1</v>
      </c>
      <c r="AA359">
        <v>0</v>
      </c>
      <c r="AB359">
        <v>0</v>
      </c>
      <c r="AC359">
        <v>1</v>
      </c>
      <c r="AD359">
        <v>1</v>
      </c>
      <c r="AE359">
        <v>0</v>
      </c>
      <c r="AF359">
        <v>0</v>
      </c>
      <c r="AG359">
        <v>1</v>
      </c>
      <c r="AH359">
        <v>1</v>
      </c>
      <c r="AI359">
        <v>23</v>
      </c>
      <c r="AJ359">
        <v>2</v>
      </c>
      <c r="AK359" t="b">
        <v>1</v>
      </c>
    </row>
    <row r="360" spans="1:37" ht="30" x14ac:dyDescent="0.25">
      <c r="A360" s="17" t="s">
        <v>72</v>
      </c>
      <c r="B360" s="17" t="s">
        <v>58</v>
      </c>
      <c r="C360">
        <v>2011</v>
      </c>
      <c r="D360" s="3" t="s">
        <v>12</v>
      </c>
      <c r="E360" s="3" t="s">
        <v>610</v>
      </c>
      <c r="F360" s="29">
        <v>0</v>
      </c>
      <c r="G360" s="24">
        <v>0</v>
      </c>
      <c r="H360" s="5">
        <v>-1.0999999999999999E-2</v>
      </c>
      <c r="I360" s="5">
        <v>0.05</v>
      </c>
      <c r="J360" s="17" t="s">
        <v>87</v>
      </c>
      <c r="K360" s="20" t="s">
        <v>90</v>
      </c>
      <c r="L360" s="4">
        <v>108191</v>
      </c>
      <c r="M360" s="7" t="s">
        <v>252</v>
      </c>
      <c r="N360" s="7" t="s">
        <v>825</v>
      </c>
      <c r="O360" s="7" t="s">
        <v>328</v>
      </c>
      <c r="P360">
        <v>1990</v>
      </c>
      <c r="Q360">
        <v>2009</v>
      </c>
      <c r="R360" t="s">
        <v>247</v>
      </c>
      <c r="S360">
        <v>1</v>
      </c>
      <c r="T360">
        <v>0</v>
      </c>
      <c r="U360">
        <v>1</v>
      </c>
      <c r="V360" s="16" t="s">
        <v>60</v>
      </c>
      <c r="W360">
        <v>0</v>
      </c>
      <c r="Z360">
        <f>1-AA360</f>
        <v>0</v>
      </c>
      <c r="AA360">
        <v>1</v>
      </c>
      <c r="AB360">
        <v>0</v>
      </c>
      <c r="AC360">
        <v>1</v>
      </c>
      <c r="AD360">
        <v>1</v>
      </c>
      <c r="AE360">
        <v>0</v>
      </c>
      <c r="AF360">
        <v>0</v>
      </c>
      <c r="AG360">
        <v>1</v>
      </c>
      <c r="AH360">
        <v>1</v>
      </c>
      <c r="AI360">
        <v>23</v>
      </c>
      <c r="AJ360">
        <v>2</v>
      </c>
      <c r="AK360" t="b">
        <v>1</v>
      </c>
    </row>
    <row r="361" spans="1:37" ht="30" x14ac:dyDescent="0.25">
      <c r="A361" s="17" t="s">
        <v>72</v>
      </c>
      <c r="B361" s="17" t="s">
        <v>58</v>
      </c>
      <c r="C361">
        <v>2011</v>
      </c>
      <c r="D361" s="3" t="s">
        <v>12</v>
      </c>
      <c r="E361" s="3" t="s">
        <v>610</v>
      </c>
      <c r="F361" s="29">
        <v>0</v>
      </c>
      <c r="G361" s="24">
        <v>0</v>
      </c>
      <c r="H361" s="5">
        <v>-7.9000000000000001E-2</v>
      </c>
      <c r="I361" s="5">
        <v>4.2000000000000003E-2</v>
      </c>
      <c r="J361" s="17" t="s">
        <v>88</v>
      </c>
      <c r="K361" s="20" t="s">
        <v>90</v>
      </c>
      <c r="L361" s="4">
        <v>108191</v>
      </c>
      <c r="M361" s="7" t="s">
        <v>252</v>
      </c>
      <c r="N361" s="7" t="s">
        <v>825</v>
      </c>
      <c r="O361" s="7" t="s">
        <v>328</v>
      </c>
      <c r="P361">
        <v>1990</v>
      </c>
      <c r="Q361">
        <v>2009</v>
      </c>
      <c r="R361" t="s">
        <v>247</v>
      </c>
      <c r="S361">
        <v>1</v>
      </c>
      <c r="T361">
        <v>0</v>
      </c>
      <c r="U361">
        <v>1</v>
      </c>
      <c r="V361" s="16" t="s">
        <v>60</v>
      </c>
      <c r="W361">
        <v>0</v>
      </c>
      <c r="Z361">
        <v>1</v>
      </c>
      <c r="AA361">
        <v>0</v>
      </c>
      <c r="AB361">
        <v>0</v>
      </c>
      <c r="AC361">
        <v>1</v>
      </c>
      <c r="AD361">
        <v>1</v>
      </c>
      <c r="AE361">
        <v>0</v>
      </c>
      <c r="AF361">
        <v>0</v>
      </c>
      <c r="AG361">
        <v>1</v>
      </c>
      <c r="AH361">
        <v>1</v>
      </c>
      <c r="AI361">
        <v>23</v>
      </c>
      <c r="AJ361">
        <v>2</v>
      </c>
      <c r="AK361" t="b">
        <v>1</v>
      </c>
    </row>
    <row r="362" spans="1:37" ht="30" x14ac:dyDescent="0.25">
      <c r="A362" s="17" t="s">
        <v>72</v>
      </c>
      <c r="B362" s="17" t="s">
        <v>58</v>
      </c>
      <c r="C362">
        <v>2011</v>
      </c>
      <c r="D362" s="3" t="s">
        <v>561</v>
      </c>
      <c r="E362" s="3" t="s">
        <v>610</v>
      </c>
      <c r="F362" s="29">
        <v>0</v>
      </c>
      <c r="G362" s="26">
        <v>1</v>
      </c>
      <c r="H362" s="5">
        <v>-0.1</v>
      </c>
      <c r="I362" s="5">
        <f>ABS(H362/-0.04)*0.022</f>
        <v>5.4999999999999993E-2</v>
      </c>
      <c r="J362" s="17" t="s">
        <v>91</v>
      </c>
      <c r="K362" s="20" t="s">
        <v>60</v>
      </c>
      <c r="M362" s="7" t="s">
        <v>252</v>
      </c>
      <c r="N362" s="7" t="s">
        <v>825</v>
      </c>
      <c r="O362" s="7" t="s">
        <v>328</v>
      </c>
      <c r="P362">
        <v>1990</v>
      </c>
      <c r="Q362">
        <v>2009</v>
      </c>
      <c r="R362" t="s">
        <v>247</v>
      </c>
      <c r="S362">
        <v>1</v>
      </c>
      <c r="T362">
        <v>0</v>
      </c>
      <c r="U362">
        <v>1</v>
      </c>
      <c r="V362" s="16" t="s">
        <v>60</v>
      </c>
      <c r="W362">
        <v>0</v>
      </c>
      <c r="Z362">
        <f t="shared" ref="Z362:Z370" si="5">1-AA362</f>
        <v>0</v>
      </c>
      <c r="AA362">
        <v>1</v>
      </c>
      <c r="AB362">
        <v>1</v>
      </c>
      <c r="AC362">
        <v>0</v>
      </c>
      <c r="AD362">
        <v>0</v>
      </c>
      <c r="AE362">
        <v>0</v>
      </c>
      <c r="AF362">
        <v>0</v>
      </c>
      <c r="AG362">
        <v>1</v>
      </c>
      <c r="AH362">
        <v>1</v>
      </c>
      <c r="AI362">
        <v>23</v>
      </c>
      <c r="AJ362">
        <v>2</v>
      </c>
      <c r="AK362" t="b">
        <v>1</v>
      </c>
    </row>
    <row r="363" spans="1:37" ht="30" x14ac:dyDescent="0.25">
      <c r="A363" s="17" t="s">
        <v>72</v>
      </c>
      <c r="B363" s="17" t="s">
        <v>58</v>
      </c>
      <c r="C363">
        <v>2011</v>
      </c>
      <c r="D363" s="3" t="s">
        <v>561</v>
      </c>
      <c r="E363" s="3" t="s">
        <v>610</v>
      </c>
      <c r="F363" s="29">
        <v>0</v>
      </c>
      <c r="G363" s="24">
        <v>0</v>
      </c>
      <c r="H363" s="5">
        <v>-2.7E-2</v>
      </c>
      <c r="I363" s="5">
        <f>ABS(H363/-0.011)*0.034</f>
        <v>8.3454545454545462E-2</v>
      </c>
      <c r="J363" s="17" t="s">
        <v>92</v>
      </c>
      <c r="K363" s="20" t="s">
        <v>60</v>
      </c>
      <c r="M363" s="7" t="s">
        <v>252</v>
      </c>
      <c r="N363" s="7" t="s">
        <v>825</v>
      </c>
      <c r="O363" s="7" t="s">
        <v>328</v>
      </c>
      <c r="P363">
        <v>1990</v>
      </c>
      <c r="Q363">
        <v>2009</v>
      </c>
      <c r="R363" t="s">
        <v>247</v>
      </c>
      <c r="S363">
        <v>1</v>
      </c>
      <c r="T363">
        <v>0</v>
      </c>
      <c r="U363">
        <v>1</v>
      </c>
      <c r="V363" s="16" t="s">
        <v>60</v>
      </c>
      <c r="W363">
        <v>0</v>
      </c>
      <c r="Z363">
        <f t="shared" si="5"/>
        <v>0</v>
      </c>
      <c r="AA363">
        <v>1</v>
      </c>
      <c r="AB363">
        <v>1</v>
      </c>
      <c r="AC363">
        <v>0</v>
      </c>
      <c r="AD363">
        <v>0</v>
      </c>
      <c r="AE363">
        <v>0</v>
      </c>
      <c r="AF363">
        <v>0</v>
      </c>
      <c r="AG363">
        <v>1</v>
      </c>
      <c r="AH363">
        <v>1</v>
      </c>
      <c r="AI363">
        <v>23</v>
      </c>
      <c r="AJ363">
        <v>2</v>
      </c>
      <c r="AK363" t="b">
        <v>1</v>
      </c>
    </row>
    <row r="364" spans="1:37" ht="30" x14ac:dyDescent="0.25">
      <c r="A364" s="17" t="s">
        <v>72</v>
      </c>
      <c r="B364" s="17" t="s">
        <v>58</v>
      </c>
      <c r="C364">
        <v>2011</v>
      </c>
      <c r="D364" s="3" t="s">
        <v>561</v>
      </c>
      <c r="E364" s="3" t="s">
        <v>610</v>
      </c>
      <c r="F364" s="29">
        <v>0</v>
      </c>
      <c r="G364" s="24">
        <v>0</v>
      </c>
      <c r="H364" s="5">
        <v>-0.03</v>
      </c>
      <c r="I364" s="5">
        <f>ABS(H364/-0.012)*0.028</f>
        <v>7.0000000000000007E-2</v>
      </c>
      <c r="J364" s="17" t="s">
        <v>93</v>
      </c>
      <c r="K364" s="20" t="s">
        <v>60</v>
      </c>
      <c r="M364" s="7" t="s">
        <v>252</v>
      </c>
      <c r="N364" s="7" t="s">
        <v>825</v>
      </c>
      <c r="O364" s="7" t="s">
        <v>328</v>
      </c>
      <c r="P364">
        <v>1990</v>
      </c>
      <c r="Q364">
        <v>2009</v>
      </c>
      <c r="R364" t="s">
        <v>247</v>
      </c>
      <c r="S364">
        <v>1</v>
      </c>
      <c r="T364">
        <v>0</v>
      </c>
      <c r="U364">
        <v>1</v>
      </c>
      <c r="V364" s="16" t="s">
        <v>60</v>
      </c>
      <c r="W364">
        <v>0</v>
      </c>
      <c r="Z364">
        <f t="shared" si="5"/>
        <v>0</v>
      </c>
      <c r="AA364">
        <v>1</v>
      </c>
      <c r="AB364">
        <v>1</v>
      </c>
      <c r="AC364">
        <v>0</v>
      </c>
      <c r="AD364">
        <v>0</v>
      </c>
      <c r="AE364">
        <v>0</v>
      </c>
      <c r="AF364">
        <v>0</v>
      </c>
      <c r="AG364">
        <v>1</v>
      </c>
      <c r="AH364">
        <v>1</v>
      </c>
      <c r="AI364">
        <v>23</v>
      </c>
      <c r="AJ364">
        <v>2</v>
      </c>
      <c r="AK364" t="b">
        <v>1</v>
      </c>
    </row>
    <row r="365" spans="1:37" ht="30" x14ac:dyDescent="0.25">
      <c r="A365" s="17" t="s">
        <v>72</v>
      </c>
      <c r="B365" s="17" t="s">
        <v>58</v>
      </c>
      <c r="C365">
        <v>2011</v>
      </c>
      <c r="D365" s="3" t="s">
        <v>561</v>
      </c>
      <c r="E365" s="3" t="s">
        <v>610</v>
      </c>
      <c r="F365" s="29">
        <v>0</v>
      </c>
      <c r="G365" s="24">
        <v>0</v>
      </c>
      <c r="H365" s="5">
        <v>3.1E-2</v>
      </c>
      <c r="I365" s="5">
        <f>ABS(H365/-0.012)*0.026</f>
        <v>6.7166666666666666E-2</v>
      </c>
      <c r="J365" s="17" t="s">
        <v>94</v>
      </c>
      <c r="K365" s="20" t="s">
        <v>60</v>
      </c>
      <c r="M365" s="7" t="s">
        <v>252</v>
      </c>
      <c r="N365" s="7" t="s">
        <v>825</v>
      </c>
      <c r="O365" s="7" t="s">
        <v>328</v>
      </c>
      <c r="P365">
        <v>1990</v>
      </c>
      <c r="Q365">
        <v>2009</v>
      </c>
      <c r="R365" t="s">
        <v>247</v>
      </c>
      <c r="S365">
        <v>1</v>
      </c>
      <c r="T365">
        <v>0</v>
      </c>
      <c r="U365">
        <v>1</v>
      </c>
      <c r="V365" s="16" t="s">
        <v>60</v>
      </c>
      <c r="W365">
        <v>0</v>
      </c>
      <c r="Z365">
        <f t="shared" si="5"/>
        <v>0</v>
      </c>
      <c r="AA365">
        <v>1</v>
      </c>
      <c r="AB365">
        <v>1</v>
      </c>
      <c r="AC365">
        <v>0</v>
      </c>
      <c r="AD365">
        <v>0</v>
      </c>
      <c r="AE365">
        <v>0</v>
      </c>
      <c r="AF365">
        <v>0</v>
      </c>
      <c r="AG365">
        <v>1</v>
      </c>
      <c r="AH365">
        <v>1</v>
      </c>
      <c r="AI365">
        <v>23</v>
      </c>
      <c r="AJ365">
        <v>2</v>
      </c>
      <c r="AK365" t="b">
        <v>1</v>
      </c>
    </row>
    <row r="366" spans="1:37" ht="30" x14ac:dyDescent="0.25">
      <c r="A366" s="17" t="s">
        <v>72</v>
      </c>
      <c r="B366" s="17" t="s">
        <v>58</v>
      </c>
      <c r="C366">
        <v>2011</v>
      </c>
      <c r="D366" s="3" t="s">
        <v>561</v>
      </c>
      <c r="E366" s="3" t="s">
        <v>610</v>
      </c>
      <c r="F366" s="29">
        <v>0</v>
      </c>
      <c r="G366" s="26">
        <v>1</v>
      </c>
      <c r="H366" s="5">
        <v>-0.435</v>
      </c>
      <c r="I366" s="5">
        <f>ABS(H366/-0.174)*0.042</f>
        <v>0.10500000000000001</v>
      </c>
      <c r="J366" s="17" t="s">
        <v>95</v>
      </c>
      <c r="K366" s="20" t="s">
        <v>60</v>
      </c>
      <c r="L366" s="4">
        <v>447091</v>
      </c>
      <c r="M366" s="7" t="s">
        <v>252</v>
      </c>
      <c r="N366" s="7" t="s">
        <v>825</v>
      </c>
      <c r="O366" s="7" t="s">
        <v>328</v>
      </c>
      <c r="P366">
        <v>1990</v>
      </c>
      <c r="Q366">
        <v>2009</v>
      </c>
      <c r="R366" t="s">
        <v>247</v>
      </c>
      <c r="S366">
        <v>1</v>
      </c>
      <c r="T366">
        <v>0</v>
      </c>
      <c r="U366">
        <v>1</v>
      </c>
      <c r="V366" s="16" t="s">
        <v>60</v>
      </c>
      <c r="W366">
        <v>0</v>
      </c>
      <c r="Z366">
        <f t="shared" si="5"/>
        <v>0</v>
      </c>
      <c r="AA366">
        <v>1</v>
      </c>
      <c r="AB366">
        <v>1</v>
      </c>
      <c r="AC366">
        <v>0</v>
      </c>
      <c r="AD366">
        <v>0</v>
      </c>
      <c r="AE366">
        <v>0</v>
      </c>
      <c r="AF366">
        <v>0</v>
      </c>
      <c r="AG366">
        <v>1</v>
      </c>
      <c r="AH366">
        <v>1</v>
      </c>
      <c r="AI366">
        <v>23</v>
      </c>
      <c r="AJ366">
        <v>2</v>
      </c>
      <c r="AK366" t="b">
        <v>1</v>
      </c>
    </row>
    <row r="367" spans="1:37" ht="30" x14ac:dyDescent="0.25">
      <c r="A367" s="17" t="s">
        <v>72</v>
      </c>
      <c r="B367" s="17" t="s">
        <v>58</v>
      </c>
      <c r="C367">
        <v>2011</v>
      </c>
      <c r="D367" s="3" t="s">
        <v>561</v>
      </c>
      <c r="E367" s="3" t="s">
        <v>610</v>
      </c>
      <c r="F367" s="29">
        <v>0</v>
      </c>
      <c r="G367" s="24">
        <v>0</v>
      </c>
      <c r="H367" s="5">
        <v>-0.254</v>
      </c>
      <c r="I367" s="5">
        <f>ABS(H367/-0.102)*0.063</f>
        <v>0.15688235294117647</v>
      </c>
      <c r="J367" s="17" t="s">
        <v>96</v>
      </c>
      <c r="K367" s="20" t="s">
        <v>60</v>
      </c>
      <c r="L367" s="4">
        <v>447091</v>
      </c>
      <c r="M367" s="7" t="s">
        <v>252</v>
      </c>
      <c r="N367" s="7" t="s">
        <v>825</v>
      </c>
      <c r="O367" s="7" t="s">
        <v>328</v>
      </c>
      <c r="P367">
        <v>1990</v>
      </c>
      <c r="Q367">
        <v>2009</v>
      </c>
      <c r="R367" t="s">
        <v>247</v>
      </c>
      <c r="S367">
        <v>1</v>
      </c>
      <c r="T367">
        <v>0</v>
      </c>
      <c r="U367">
        <v>1</v>
      </c>
      <c r="V367" s="16" t="s">
        <v>60</v>
      </c>
      <c r="W367">
        <v>0</v>
      </c>
      <c r="Z367">
        <f t="shared" si="5"/>
        <v>0</v>
      </c>
      <c r="AA367">
        <v>1</v>
      </c>
      <c r="AB367">
        <v>1</v>
      </c>
      <c r="AC367">
        <v>0</v>
      </c>
      <c r="AD367">
        <v>0</v>
      </c>
      <c r="AE367">
        <v>0</v>
      </c>
      <c r="AF367">
        <v>0</v>
      </c>
      <c r="AG367">
        <v>1</v>
      </c>
      <c r="AH367">
        <v>1</v>
      </c>
      <c r="AI367">
        <v>23</v>
      </c>
      <c r="AJ367">
        <v>2</v>
      </c>
      <c r="AK367" t="b">
        <v>1</v>
      </c>
    </row>
    <row r="368" spans="1:37" ht="30" x14ac:dyDescent="0.25">
      <c r="A368" s="17" t="s">
        <v>72</v>
      </c>
      <c r="B368" s="17" t="s">
        <v>58</v>
      </c>
      <c r="C368">
        <v>2011</v>
      </c>
      <c r="D368" s="3" t="s">
        <v>561</v>
      </c>
      <c r="E368" s="3" t="s">
        <v>610</v>
      </c>
      <c r="F368" s="29">
        <v>0</v>
      </c>
      <c r="G368" s="24">
        <v>0</v>
      </c>
      <c r="H368" s="5">
        <v>-0.20599999999999999</v>
      </c>
      <c r="I368" s="5">
        <f>ABS(H368/-0.083)*0.105</f>
        <v>0.26060240963855419</v>
      </c>
      <c r="J368" s="17" t="s">
        <v>97</v>
      </c>
      <c r="K368" s="20" t="s">
        <v>60</v>
      </c>
      <c r="L368" s="4">
        <v>447091</v>
      </c>
      <c r="M368" s="7" t="s">
        <v>252</v>
      </c>
      <c r="N368" s="7" t="s">
        <v>825</v>
      </c>
      <c r="O368" s="7" t="s">
        <v>328</v>
      </c>
      <c r="P368">
        <v>1990</v>
      </c>
      <c r="Q368">
        <v>2009</v>
      </c>
      <c r="R368" t="s">
        <v>247</v>
      </c>
      <c r="S368">
        <v>1</v>
      </c>
      <c r="T368">
        <v>0</v>
      </c>
      <c r="U368">
        <v>1</v>
      </c>
      <c r="V368" s="16" t="s">
        <v>60</v>
      </c>
      <c r="W368">
        <v>0</v>
      </c>
      <c r="Z368">
        <f t="shared" si="5"/>
        <v>0</v>
      </c>
      <c r="AA368">
        <v>1</v>
      </c>
      <c r="AB368">
        <v>1</v>
      </c>
      <c r="AC368">
        <v>0</v>
      </c>
      <c r="AD368">
        <v>0</v>
      </c>
      <c r="AE368">
        <v>0</v>
      </c>
      <c r="AF368">
        <v>0</v>
      </c>
      <c r="AG368">
        <v>1</v>
      </c>
      <c r="AH368">
        <v>1</v>
      </c>
      <c r="AI368">
        <v>23</v>
      </c>
      <c r="AJ368">
        <v>2</v>
      </c>
      <c r="AK368" t="b">
        <v>1</v>
      </c>
    </row>
    <row r="369" spans="1:37" ht="30" x14ac:dyDescent="0.25">
      <c r="A369" s="17" t="s">
        <v>72</v>
      </c>
      <c r="B369" s="17" t="s">
        <v>58</v>
      </c>
      <c r="C369">
        <v>2011</v>
      </c>
      <c r="D369" s="3" t="s">
        <v>561</v>
      </c>
      <c r="E369" s="3" t="s">
        <v>610</v>
      </c>
      <c r="F369" s="29">
        <v>0</v>
      </c>
      <c r="G369" s="24">
        <v>0</v>
      </c>
      <c r="H369" s="5">
        <v>-6.4000000000000001E-2</v>
      </c>
      <c r="I369" s="5">
        <f>ABS(H369/-0.026)*0.084</f>
        <v>0.20676923076923079</v>
      </c>
      <c r="J369" s="17" t="s">
        <v>98</v>
      </c>
      <c r="K369" s="20" t="s">
        <v>60</v>
      </c>
      <c r="L369" s="4">
        <v>447091</v>
      </c>
      <c r="M369" s="7" t="s">
        <v>252</v>
      </c>
      <c r="N369" s="7" t="s">
        <v>825</v>
      </c>
      <c r="O369" s="7" t="s">
        <v>328</v>
      </c>
      <c r="P369">
        <v>1990</v>
      </c>
      <c r="Q369">
        <v>2009</v>
      </c>
      <c r="R369" t="s">
        <v>247</v>
      </c>
      <c r="S369">
        <v>1</v>
      </c>
      <c r="T369">
        <v>0</v>
      </c>
      <c r="U369">
        <v>1</v>
      </c>
      <c r="V369" s="16" t="s">
        <v>60</v>
      </c>
      <c r="W369">
        <v>0</v>
      </c>
      <c r="Z369">
        <f t="shared" si="5"/>
        <v>0</v>
      </c>
      <c r="AA369">
        <v>1</v>
      </c>
      <c r="AB369">
        <v>1</v>
      </c>
      <c r="AC369">
        <v>0</v>
      </c>
      <c r="AD369">
        <v>0</v>
      </c>
      <c r="AE369">
        <v>0</v>
      </c>
      <c r="AF369">
        <v>0</v>
      </c>
      <c r="AG369">
        <v>1</v>
      </c>
      <c r="AH369">
        <v>1</v>
      </c>
      <c r="AI369">
        <v>23</v>
      </c>
      <c r="AJ369">
        <v>2</v>
      </c>
      <c r="AK369" t="b">
        <v>1</v>
      </c>
    </row>
    <row r="370" spans="1:37" ht="30" x14ac:dyDescent="0.25">
      <c r="A370" s="17" t="s">
        <v>72</v>
      </c>
      <c r="B370" s="17" t="s">
        <v>58</v>
      </c>
      <c r="C370">
        <v>2011</v>
      </c>
      <c r="D370" s="3" t="s">
        <v>12</v>
      </c>
      <c r="E370" s="3" t="s">
        <v>610</v>
      </c>
      <c r="F370" s="29">
        <v>0</v>
      </c>
      <c r="G370" s="26">
        <v>1</v>
      </c>
      <c r="H370" s="5">
        <v>-8.7999999999999995E-2</v>
      </c>
      <c r="I370" s="5">
        <v>4.1000000000000002E-2</v>
      </c>
      <c r="J370" s="17" t="s">
        <v>91</v>
      </c>
      <c r="K370" s="20" t="s">
        <v>60</v>
      </c>
      <c r="M370" s="7" t="s">
        <v>252</v>
      </c>
      <c r="N370" s="7" t="s">
        <v>825</v>
      </c>
      <c r="O370" s="7" t="s">
        <v>328</v>
      </c>
      <c r="P370">
        <v>1990</v>
      </c>
      <c r="Q370">
        <v>2009</v>
      </c>
      <c r="R370" t="s">
        <v>247</v>
      </c>
      <c r="S370">
        <v>1</v>
      </c>
      <c r="T370">
        <v>0</v>
      </c>
      <c r="U370">
        <v>1</v>
      </c>
      <c r="V370" s="16" t="s">
        <v>60</v>
      </c>
      <c r="W370">
        <v>0</v>
      </c>
      <c r="Z370">
        <f t="shared" si="5"/>
        <v>0</v>
      </c>
      <c r="AA370">
        <v>1</v>
      </c>
      <c r="AB370">
        <v>0</v>
      </c>
      <c r="AC370">
        <v>1</v>
      </c>
      <c r="AD370">
        <v>1</v>
      </c>
      <c r="AE370">
        <v>0</v>
      </c>
      <c r="AF370">
        <v>0</v>
      </c>
      <c r="AG370">
        <v>1</v>
      </c>
      <c r="AH370">
        <v>1</v>
      </c>
      <c r="AI370">
        <v>23</v>
      </c>
      <c r="AJ370">
        <v>2</v>
      </c>
      <c r="AK370" t="b">
        <v>1</v>
      </c>
    </row>
    <row r="371" spans="1:37" ht="30" x14ac:dyDescent="0.25">
      <c r="A371" s="17" t="s">
        <v>72</v>
      </c>
      <c r="B371" s="17" t="s">
        <v>58</v>
      </c>
      <c r="C371">
        <v>2011</v>
      </c>
      <c r="D371" s="3" t="s">
        <v>12</v>
      </c>
      <c r="E371" s="3" t="s">
        <v>610</v>
      </c>
      <c r="F371" s="29">
        <v>0</v>
      </c>
      <c r="G371" s="24">
        <v>0</v>
      </c>
      <c r="H371" s="5">
        <v>-0.08</v>
      </c>
      <c r="I371" s="5">
        <v>5.0999999999999997E-2</v>
      </c>
      <c r="J371" s="17" t="s">
        <v>92</v>
      </c>
      <c r="K371" s="20" t="s">
        <v>60</v>
      </c>
      <c r="M371" s="7" t="s">
        <v>252</v>
      </c>
      <c r="N371" s="7" t="s">
        <v>825</v>
      </c>
      <c r="O371" s="7" t="s">
        <v>328</v>
      </c>
      <c r="P371">
        <v>1990</v>
      </c>
      <c r="Q371">
        <v>2009</v>
      </c>
      <c r="R371" t="s">
        <v>247</v>
      </c>
      <c r="S371">
        <v>1</v>
      </c>
      <c r="T371">
        <v>0</v>
      </c>
      <c r="U371">
        <v>1</v>
      </c>
      <c r="V371" s="16" t="s">
        <v>60</v>
      </c>
      <c r="W371">
        <v>0</v>
      </c>
      <c r="Z371">
        <v>1</v>
      </c>
      <c r="AA371">
        <v>0</v>
      </c>
      <c r="AB371">
        <v>0</v>
      </c>
      <c r="AC371">
        <v>1</v>
      </c>
      <c r="AD371">
        <v>1</v>
      </c>
      <c r="AE371">
        <v>0</v>
      </c>
      <c r="AF371">
        <v>0</v>
      </c>
      <c r="AG371">
        <v>1</v>
      </c>
      <c r="AH371">
        <v>1</v>
      </c>
      <c r="AI371">
        <v>23</v>
      </c>
      <c r="AJ371">
        <v>2</v>
      </c>
      <c r="AK371" t="b">
        <v>1</v>
      </c>
    </row>
    <row r="372" spans="1:37" ht="30" x14ac:dyDescent="0.25">
      <c r="A372" s="17" t="s">
        <v>72</v>
      </c>
      <c r="B372" s="17" t="s">
        <v>58</v>
      </c>
      <c r="C372">
        <v>2011</v>
      </c>
      <c r="D372" s="3" t="s">
        <v>12</v>
      </c>
      <c r="E372" s="3" t="s">
        <v>610</v>
      </c>
      <c r="F372" s="29">
        <v>0</v>
      </c>
      <c r="G372" s="24">
        <v>0</v>
      </c>
      <c r="H372" s="5">
        <v>-1.6E-2</v>
      </c>
      <c r="I372" s="5">
        <v>4.8000000000000001E-2</v>
      </c>
      <c r="J372" s="17" t="s">
        <v>93</v>
      </c>
      <c r="K372" s="20" t="s">
        <v>60</v>
      </c>
      <c r="M372" s="7" t="s">
        <v>252</v>
      </c>
      <c r="N372" s="7" t="s">
        <v>825</v>
      </c>
      <c r="O372" s="7" t="s">
        <v>328</v>
      </c>
      <c r="P372">
        <v>1990</v>
      </c>
      <c r="Q372">
        <v>2009</v>
      </c>
      <c r="R372" t="s">
        <v>247</v>
      </c>
      <c r="S372">
        <v>1</v>
      </c>
      <c r="T372">
        <v>0</v>
      </c>
      <c r="U372">
        <v>1</v>
      </c>
      <c r="V372" s="16" t="s">
        <v>60</v>
      </c>
      <c r="W372">
        <v>0</v>
      </c>
      <c r="Z372">
        <f>1-AA372</f>
        <v>0</v>
      </c>
      <c r="AA372">
        <v>1</v>
      </c>
      <c r="AB372">
        <v>0</v>
      </c>
      <c r="AC372">
        <v>1</v>
      </c>
      <c r="AD372">
        <v>1</v>
      </c>
      <c r="AE372">
        <v>0</v>
      </c>
      <c r="AF372">
        <v>0</v>
      </c>
      <c r="AG372">
        <v>1</v>
      </c>
      <c r="AH372">
        <v>1</v>
      </c>
      <c r="AI372">
        <v>23</v>
      </c>
      <c r="AJ372">
        <v>2</v>
      </c>
      <c r="AK372" t="b">
        <v>1</v>
      </c>
    </row>
    <row r="373" spans="1:37" ht="30" x14ac:dyDescent="0.25">
      <c r="A373" s="17" t="s">
        <v>72</v>
      </c>
      <c r="B373" s="17" t="s">
        <v>58</v>
      </c>
      <c r="C373">
        <v>2011</v>
      </c>
      <c r="D373" s="3" t="s">
        <v>12</v>
      </c>
      <c r="E373" s="3" t="s">
        <v>610</v>
      </c>
      <c r="F373" s="29">
        <v>0</v>
      </c>
      <c r="G373" s="24">
        <v>0</v>
      </c>
      <c r="H373" s="5">
        <v>-7.3999999999999996E-2</v>
      </c>
      <c r="I373" s="5">
        <v>4.1000000000000002E-2</v>
      </c>
      <c r="J373" s="17" t="s">
        <v>94</v>
      </c>
      <c r="K373" s="20" t="s">
        <v>60</v>
      </c>
      <c r="M373" s="7" t="s">
        <v>252</v>
      </c>
      <c r="N373" s="7" t="s">
        <v>825</v>
      </c>
      <c r="O373" s="7" t="s">
        <v>328</v>
      </c>
      <c r="P373">
        <v>1990</v>
      </c>
      <c r="Q373">
        <v>2009</v>
      </c>
      <c r="R373" t="s">
        <v>247</v>
      </c>
      <c r="S373">
        <v>1</v>
      </c>
      <c r="T373">
        <v>0</v>
      </c>
      <c r="U373">
        <v>1</v>
      </c>
      <c r="V373" s="16" t="s">
        <v>60</v>
      </c>
      <c r="W373">
        <v>0</v>
      </c>
      <c r="Z373">
        <v>1</v>
      </c>
      <c r="AA373">
        <v>0</v>
      </c>
      <c r="AB373">
        <v>0</v>
      </c>
      <c r="AC373">
        <v>1</v>
      </c>
      <c r="AD373">
        <v>1</v>
      </c>
      <c r="AE373">
        <v>0</v>
      </c>
      <c r="AF373">
        <v>0</v>
      </c>
      <c r="AG373">
        <v>1</v>
      </c>
      <c r="AH373">
        <v>1</v>
      </c>
      <c r="AI373">
        <v>23</v>
      </c>
      <c r="AJ373">
        <v>2</v>
      </c>
      <c r="AK373" t="b">
        <v>1</v>
      </c>
    </row>
    <row r="374" spans="1:37" ht="30" x14ac:dyDescent="0.25">
      <c r="A374" s="17" t="s">
        <v>72</v>
      </c>
      <c r="B374" s="17" t="s">
        <v>58</v>
      </c>
      <c r="C374">
        <v>2011</v>
      </c>
      <c r="D374" s="3" t="s">
        <v>12</v>
      </c>
      <c r="E374" s="3" t="s">
        <v>610</v>
      </c>
      <c r="F374" s="29">
        <v>0</v>
      </c>
      <c r="G374" s="26">
        <v>1</v>
      </c>
      <c r="H374" s="5">
        <v>-0.23200000000000001</v>
      </c>
      <c r="I374" s="5">
        <v>9.5000000000000001E-2</v>
      </c>
      <c r="J374" s="17" t="s">
        <v>95</v>
      </c>
      <c r="K374" s="20" t="s">
        <v>60</v>
      </c>
      <c r="L374" s="4">
        <v>182730</v>
      </c>
      <c r="M374" s="7" t="s">
        <v>252</v>
      </c>
      <c r="N374" s="7" t="s">
        <v>825</v>
      </c>
      <c r="O374" s="7" t="s">
        <v>328</v>
      </c>
      <c r="P374">
        <v>1990</v>
      </c>
      <c r="Q374">
        <v>2009</v>
      </c>
      <c r="R374" t="s">
        <v>247</v>
      </c>
      <c r="S374">
        <v>1</v>
      </c>
      <c r="T374">
        <v>0</v>
      </c>
      <c r="U374">
        <v>1</v>
      </c>
      <c r="V374" s="16" t="s">
        <v>60</v>
      </c>
      <c r="W374">
        <v>0</v>
      </c>
      <c r="Z374">
        <f>1-AA374</f>
        <v>0</v>
      </c>
      <c r="AA374">
        <v>1</v>
      </c>
      <c r="AB374">
        <v>0</v>
      </c>
      <c r="AC374">
        <v>1</v>
      </c>
      <c r="AD374">
        <v>1</v>
      </c>
      <c r="AE374">
        <v>0</v>
      </c>
      <c r="AF374">
        <v>0</v>
      </c>
      <c r="AG374">
        <v>1</v>
      </c>
      <c r="AH374">
        <v>1</v>
      </c>
      <c r="AI374">
        <v>23</v>
      </c>
      <c r="AJ374">
        <v>2</v>
      </c>
      <c r="AK374" t="b">
        <v>1</v>
      </c>
    </row>
    <row r="375" spans="1:37" ht="30" x14ac:dyDescent="0.25">
      <c r="A375" s="17" t="s">
        <v>72</v>
      </c>
      <c r="B375" s="17" t="s">
        <v>58</v>
      </c>
      <c r="C375">
        <v>2011</v>
      </c>
      <c r="D375" s="3" t="s">
        <v>12</v>
      </c>
      <c r="E375" s="3" t="s">
        <v>610</v>
      </c>
      <c r="F375" s="29">
        <v>0</v>
      </c>
      <c r="G375" s="24">
        <v>0</v>
      </c>
      <c r="H375" s="5">
        <v>-9.2999999999999999E-2</v>
      </c>
      <c r="I375" s="5">
        <v>0.125</v>
      </c>
      <c r="J375" s="17" t="s">
        <v>96</v>
      </c>
      <c r="K375" s="20" t="s">
        <v>60</v>
      </c>
      <c r="L375" s="4">
        <v>182730</v>
      </c>
      <c r="M375" s="7" t="s">
        <v>252</v>
      </c>
      <c r="N375" s="7" t="s">
        <v>825</v>
      </c>
      <c r="O375" s="7" t="s">
        <v>328</v>
      </c>
      <c r="P375">
        <v>1990</v>
      </c>
      <c r="Q375">
        <v>2009</v>
      </c>
      <c r="R375" t="s">
        <v>247</v>
      </c>
      <c r="S375">
        <v>1</v>
      </c>
      <c r="T375">
        <v>0</v>
      </c>
      <c r="U375">
        <v>1</v>
      </c>
      <c r="V375" s="16" t="s">
        <v>60</v>
      </c>
      <c r="W375">
        <v>0</v>
      </c>
      <c r="Z375">
        <v>1</v>
      </c>
      <c r="AA375">
        <v>0</v>
      </c>
      <c r="AB375">
        <v>0</v>
      </c>
      <c r="AC375">
        <v>1</v>
      </c>
      <c r="AD375">
        <v>1</v>
      </c>
      <c r="AE375">
        <v>0</v>
      </c>
      <c r="AF375">
        <v>0</v>
      </c>
      <c r="AG375">
        <v>1</v>
      </c>
      <c r="AH375">
        <v>1</v>
      </c>
      <c r="AI375">
        <v>23</v>
      </c>
      <c r="AJ375">
        <v>2</v>
      </c>
      <c r="AK375" t="b">
        <v>1</v>
      </c>
    </row>
    <row r="376" spans="1:37" ht="30" x14ac:dyDescent="0.25">
      <c r="A376" s="17" t="s">
        <v>72</v>
      </c>
      <c r="B376" s="17" t="s">
        <v>58</v>
      </c>
      <c r="C376">
        <v>2011</v>
      </c>
      <c r="D376" s="3" t="s">
        <v>12</v>
      </c>
      <c r="E376" s="3" t="s">
        <v>610</v>
      </c>
      <c r="F376" s="29">
        <v>0</v>
      </c>
      <c r="G376" s="24">
        <v>0</v>
      </c>
      <c r="H376" s="5">
        <v>-0.14799999999999999</v>
      </c>
      <c r="I376" s="5">
        <v>0.155</v>
      </c>
      <c r="J376" s="17" t="s">
        <v>97</v>
      </c>
      <c r="K376" s="20" t="s">
        <v>60</v>
      </c>
      <c r="L376" s="4">
        <v>182730</v>
      </c>
      <c r="M376" s="7" t="s">
        <v>252</v>
      </c>
      <c r="N376" s="7" t="s">
        <v>825</v>
      </c>
      <c r="O376" s="7" t="s">
        <v>328</v>
      </c>
      <c r="P376">
        <v>1990</v>
      </c>
      <c r="Q376">
        <v>2009</v>
      </c>
      <c r="R376" t="s">
        <v>247</v>
      </c>
      <c r="S376">
        <v>1</v>
      </c>
      <c r="T376">
        <v>0</v>
      </c>
      <c r="U376">
        <v>1</v>
      </c>
      <c r="V376" s="16" t="s">
        <v>60</v>
      </c>
      <c r="W376">
        <v>0</v>
      </c>
      <c r="Z376">
        <f>1-AA376</f>
        <v>0</v>
      </c>
      <c r="AA376">
        <v>1</v>
      </c>
      <c r="AB376">
        <v>0</v>
      </c>
      <c r="AC376">
        <v>1</v>
      </c>
      <c r="AD376">
        <v>1</v>
      </c>
      <c r="AE376">
        <v>0</v>
      </c>
      <c r="AF376">
        <v>0</v>
      </c>
      <c r="AG376">
        <v>1</v>
      </c>
      <c r="AH376">
        <v>1</v>
      </c>
      <c r="AI376">
        <v>23</v>
      </c>
      <c r="AJ376">
        <v>2</v>
      </c>
      <c r="AK376" t="b">
        <v>1</v>
      </c>
    </row>
    <row r="377" spans="1:37" ht="30" x14ac:dyDescent="0.25">
      <c r="A377" s="17" t="s">
        <v>72</v>
      </c>
      <c r="B377" s="17" t="s">
        <v>58</v>
      </c>
      <c r="C377">
        <v>2011</v>
      </c>
      <c r="D377" s="3" t="s">
        <v>12</v>
      </c>
      <c r="E377" s="3" t="s">
        <v>610</v>
      </c>
      <c r="F377" s="29">
        <v>0</v>
      </c>
      <c r="G377" s="24">
        <v>0</v>
      </c>
      <c r="H377" s="5">
        <v>-0.19</v>
      </c>
      <c r="I377" s="5">
        <v>0.16600000000000001</v>
      </c>
      <c r="J377" s="17" t="s">
        <v>98</v>
      </c>
      <c r="K377" s="20" t="s">
        <v>60</v>
      </c>
      <c r="L377" s="4">
        <v>182730</v>
      </c>
      <c r="M377" s="7" t="s">
        <v>252</v>
      </c>
      <c r="N377" s="7" t="s">
        <v>825</v>
      </c>
      <c r="O377" s="7" t="s">
        <v>328</v>
      </c>
      <c r="P377">
        <v>1990</v>
      </c>
      <c r="Q377">
        <v>2009</v>
      </c>
      <c r="R377" t="s">
        <v>247</v>
      </c>
      <c r="S377">
        <v>1</v>
      </c>
      <c r="T377">
        <v>0</v>
      </c>
      <c r="U377">
        <v>1</v>
      </c>
      <c r="V377" s="16" t="s">
        <v>60</v>
      </c>
      <c r="W377">
        <v>0</v>
      </c>
      <c r="Z377">
        <v>1</v>
      </c>
      <c r="AA377">
        <v>0</v>
      </c>
      <c r="AB377">
        <v>0</v>
      </c>
      <c r="AC377">
        <v>1</v>
      </c>
      <c r="AD377">
        <v>1</v>
      </c>
      <c r="AE377">
        <v>0</v>
      </c>
      <c r="AF377">
        <v>0</v>
      </c>
      <c r="AG377">
        <v>1</v>
      </c>
      <c r="AH377">
        <v>1</v>
      </c>
      <c r="AI377">
        <v>23</v>
      </c>
      <c r="AJ377">
        <v>2</v>
      </c>
      <c r="AK377" t="b">
        <v>1</v>
      </c>
    </row>
    <row r="378" spans="1:37" ht="30" x14ac:dyDescent="0.25">
      <c r="A378" s="17" t="s">
        <v>72</v>
      </c>
      <c r="B378" s="17" t="s">
        <v>58</v>
      </c>
      <c r="C378">
        <v>2011</v>
      </c>
      <c r="D378" s="3" t="s">
        <v>12</v>
      </c>
      <c r="E378" s="3" t="s">
        <v>610</v>
      </c>
      <c r="F378" s="29">
        <v>0</v>
      </c>
      <c r="G378" s="26">
        <v>1</v>
      </c>
      <c r="H378" s="5">
        <v>-0.06</v>
      </c>
      <c r="I378" s="5">
        <v>5.5E-2</v>
      </c>
      <c r="J378" s="17" t="s">
        <v>99</v>
      </c>
      <c r="K378" s="20" t="s">
        <v>100</v>
      </c>
      <c r="L378" s="4">
        <v>91161</v>
      </c>
      <c r="M378" s="7" t="s">
        <v>252</v>
      </c>
      <c r="N378" s="7" t="s">
        <v>825</v>
      </c>
      <c r="O378" s="7" t="s">
        <v>328</v>
      </c>
      <c r="P378">
        <v>1990</v>
      </c>
      <c r="Q378">
        <v>2009</v>
      </c>
      <c r="R378" t="s">
        <v>247</v>
      </c>
      <c r="S378">
        <v>1</v>
      </c>
      <c r="T378">
        <v>0</v>
      </c>
      <c r="U378">
        <v>1</v>
      </c>
      <c r="V378" s="16" t="s">
        <v>60</v>
      </c>
      <c r="W378">
        <v>0</v>
      </c>
      <c r="Z378">
        <f>1-AA378</f>
        <v>0</v>
      </c>
      <c r="AA378">
        <v>1</v>
      </c>
      <c r="AB378">
        <v>0</v>
      </c>
      <c r="AC378">
        <v>1</v>
      </c>
      <c r="AD378">
        <v>1</v>
      </c>
      <c r="AE378">
        <v>0</v>
      </c>
      <c r="AF378">
        <v>0</v>
      </c>
      <c r="AG378">
        <v>1</v>
      </c>
      <c r="AH378">
        <v>1</v>
      </c>
      <c r="AI378">
        <v>23</v>
      </c>
      <c r="AJ378">
        <v>2</v>
      </c>
      <c r="AK378" t="b">
        <v>1</v>
      </c>
    </row>
    <row r="379" spans="1:37" ht="30" x14ac:dyDescent="0.25">
      <c r="A379" s="17" t="s">
        <v>72</v>
      </c>
      <c r="B379" s="17" t="s">
        <v>58</v>
      </c>
      <c r="C379">
        <v>2011</v>
      </c>
      <c r="D379" s="3" t="s">
        <v>12</v>
      </c>
      <c r="E379" s="3" t="s">
        <v>610</v>
      </c>
      <c r="F379" s="29">
        <v>0</v>
      </c>
      <c r="G379" s="24">
        <v>0</v>
      </c>
      <c r="H379" s="5">
        <v>-6.8000000000000005E-2</v>
      </c>
      <c r="I379" s="5">
        <v>6.5000000000000002E-2</v>
      </c>
      <c r="J379" s="17" t="s">
        <v>101</v>
      </c>
      <c r="K379" s="20" t="s">
        <v>100</v>
      </c>
      <c r="L379" s="4">
        <v>91161</v>
      </c>
      <c r="M379" s="7" t="s">
        <v>252</v>
      </c>
      <c r="N379" s="7" t="s">
        <v>825</v>
      </c>
      <c r="O379" s="7" t="s">
        <v>328</v>
      </c>
      <c r="P379">
        <v>1990</v>
      </c>
      <c r="Q379">
        <v>2009</v>
      </c>
      <c r="R379" t="s">
        <v>247</v>
      </c>
      <c r="S379">
        <v>1</v>
      </c>
      <c r="T379">
        <v>0</v>
      </c>
      <c r="U379">
        <v>1</v>
      </c>
      <c r="V379" s="16" t="s">
        <v>60</v>
      </c>
      <c r="W379">
        <v>0</v>
      </c>
      <c r="Z379">
        <v>1</v>
      </c>
      <c r="AA379">
        <v>0</v>
      </c>
      <c r="AB379">
        <v>0</v>
      </c>
      <c r="AC379">
        <v>1</v>
      </c>
      <c r="AD379">
        <v>1</v>
      </c>
      <c r="AE379">
        <v>0</v>
      </c>
      <c r="AF379">
        <v>0</v>
      </c>
      <c r="AG379">
        <v>1</v>
      </c>
      <c r="AH379">
        <v>1</v>
      </c>
      <c r="AI379">
        <v>23</v>
      </c>
      <c r="AJ379">
        <v>2</v>
      </c>
      <c r="AK379" t="b">
        <v>1</v>
      </c>
    </row>
    <row r="380" spans="1:37" ht="30" x14ac:dyDescent="0.25">
      <c r="A380" s="17" t="s">
        <v>72</v>
      </c>
      <c r="B380" s="17" t="s">
        <v>58</v>
      </c>
      <c r="C380">
        <v>2011</v>
      </c>
      <c r="D380" s="3" t="s">
        <v>12</v>
      </c>
      <c r="E380" s="3" t="s">
        <v>610</v>
      </c>
      <c r="F380" s="29">
        <v>0</v>
      </c>
      <c r="G380" s="24">
        <v>0</v>
      </c>
      <c r="H380" s="5">
        <v>1E-3</v>
      </c>
      <c r="I380" s="5">
        <v>5.2999999999999999E-2</v>
      </c>
      <c r="J380" s="17" t="s">
        <v>102</v>
      </c>
      <c r="K380" s="20" t="s">
        <v>100</v>
      </c>
      <c r="L380" s="4">
        <v>91161</v>
      </c>
      <c r="M380" s="7" t="s">
        <v>252</v>
      </c>
      <c r="N380" s="7" t="s">
        <v>825</v>
      </c>
      <c r="O380" s="7" t="s">
        <v>328</v>
      </c>
      <c r="P380">
        <v>1990</v>
      </c>
      <c r="Q380">
        <v>2009</v>
      </c>
      <c r="R380" t="s">
        <v>247</v>
      </c>
      <c r="S380">
        <v>1</v>
      </c>
      <c r="T380">
        <v>0</v>
      </c>
      <c r="U380">
        <v>1</v>
      </c>
      <c r="V380" s="16" t="s">
        <v>60</v>
      </c>
      <c r="W380">
        <v>0</v>
      </c>
      <c r="Z380">
        <f>1-AA380</f>
        <v>0</v>
      </c>
      <c r="AA380">
        <v>1</v>
      </c>
      <c r="AB380">
        <v>0</v>
      </c>
      <c r="AC380">
        <v>1</v>
      </c>
      <c r="AD380">
        <v>1</v>
      </c>
      <c r="AE380">
        <v>0</v>
      </c>
      <c r="AF380">
        <v>0</v>
      </c>
      <c r="AG380">
        <v>1</v>
      </c>
      <c r="AH380">
        <v>1</v>
      </c>
      <c r="AI380">
        <v>23</v>
      </c>
      <c r="AJ380">
        <v>2</v>
      </c>
      <c r="AK380" t="b">
        <v>1</v>
      </c>
    </row>
    <row r="381" spans="1:37" ht="30" x14ac:dyDescent="0.25">
      <c r="A381" s="17" t="s">
        <v>72</v>
      </c>
      <c r="B381" s="17" t="s">
        <v>58</v>
      </c>
      <c r="C381">
        <v>2011</v>
      </c>
      <c r="D381" s="3" t="s">
        <v>12</v>
      </c>
      <c r="E381" s="3" t="s">
        <v>610</v>
      </c>
      <c r="F381" s="29">
        <v>0</v>
      </c>
      <c r="G381" s="24">
        <v>0</v>
      </c>
      <c r="H381" s="5">
        <v>-4.5999999999999999E-2</v>
      </c>
      <c r="I381" s="5">
        <v>0.06</v>
      </c>
      <c r="J381" s="17" t="s">
        <v>103</v>
      </c>
      <c r="K381" s="20" t="s">
        <v>100</v>
      </c>
      <c r="L381" s="4">
        <v>91161</v>
      </c>
      <c r="M381" s="7" t="s">
        <v>252</v>
      </c>
      <c r="N381" s="7" t="s">
        <v>825</v>
      </c>
      <c r="O381" s="7" t="s">
        <v>328</v>
      </c>
      <c r="P381">
        <v>1990</v>
      </c>
      <c r="Q381">
        <v>2009</v>
      </c>
      <c r="R381" t="s">
        <v>247</v>
      </c>
      <c r="S381">
        <v>1</v>
      </c>
      <c r="T381">
        <v>0</v>
      </c>
      <c r="U381">
        <v>1</v>
      </c>
      <c r="V381" s="16" t="s">
        <v>60</v>
      </c>
      <c r="W381">
        <v>0</v>
      </c>
      <c r="Z381">
        <v>1</v>
      </c>
      <c r="AA381">
        <v>0</v>
      </c>
      <c r="AB381">
        <v>0</v>
      </c>
      <c r="AC381">
        <v>1</v>
      </c>
      <c r="AD381">
        <v>1</v>
      </c>
      <c r="AE381">
        <v>0</v>
      </c>
      <c r="AF381">
        <v>0</v>
      </c>
      <c r="AG381">
        <v>1</v>
      </c>
      <c r="AH381">
        <v>1</v>
      </c>
      <c r="AI381">
        <v>23</v>
      </c>
      <c r="AJ381">
        <v>2</v>
      </c>
      <c r="AK381" t="b">
        <v>1</v>
      </c>
    </row>
    <row r="382" spans="1:37" ht="30" x14ac:dyDescent="0.25">
      <c r="A382" s="17" t="s">
        <v>72</v>
      </c>
      <c r="B382" s="17" t="s">
        <v>58</v>
      </c>
      <c r="C382">
        <v>2011</v>
      </c>
      <c r="D382" s="3" t="s">
        <v>12</v>
      </c>
      <c r="E382" s="3" t="s">
        <v>610</v>
      </c>
      <c r="F382" s="29">
        <v>0</v>
      </c>
      <c r="G382" s="26">
        <v>1</v>
      </c>
      <c r="H382" s="5">
        <v>-0.09</v>
      </c>
      <c r="I382" s="5">
        <v>4.1000000000000002E-2</v>
      </c>
      <c r="J382" s="17" t="s">
        <v>99</v>
      </c>
      <c r="K382" s="20" t="s">
        <v>104</v>
      </c>
      <c r="L382" s="4">
        <v>91569</v>
      </c>
      <c r="M382" s="7" t="s">
        <v>252</v>
      </c>
      <c r="N382" s="7" t="s">
        <v>825</v>
      </c>
      <c r="O382" s="7" t="s">
        <v>328</v>
      </c>
      <c r="P382">
        <v>1990</v>
      </c>
      <c r="Q382">
        <v>2009</v>
      </c>
      <c r="R382" t="s">
        <v>247</v>
      </c>
      <c r="S382">
        <v>1</v>
      </c>
      <c r="T382">
        <v>0</v>
      </c>
      <c r="U382">
        <v>1</v>
      </c>
      <c r="V382" s="16" t="s">
        <v>60</v>
      </c>
      <c r="W382">
        <v>0</v>
      </c>
      <c r="Z382">
        <f>1-AA382</f>
        <v>0</v>
      </c>
      <c r="AA382">
        <v>1</v>
      </c>
      <c r="AB382">
        <v>0</v>
      </c>
      <c r="AC382">
        <v>1</v>
      </c>
      <c r="AD382">
        <v>1</v>
      </c>
      <c r="AE382">
        <v>0</v>
      </c>
      <c r="AF382">
        <v>0</v>
      </c>
      <c r="AG382">
        <v>1</v>
      </c>
      <c r="AH382">
        <v>1</v>
      </c>
      <c r="AI382">
        <v>23</v>
      </c>
      <c r="AJ382">
        <v>2</v>
      </c>
      <c r="AK382" t="b">
        <v>1</v>
      </c>
    </row>
    <row r="383" spans="1:37" ht="30" x14ac:dyDescent="0.25">
      <c r="A383" s="17" t="s">
        <v>72</v>
      </c>
      <c r="B383" s="17" t="s">
        <v>58</v>
      </c>
      <c r="C383">
        <v>2011</v>
      </c>
      <c r="D383" s="3" t="s">
        <v>12</v>
      </c>
      <c r="E383" s="3" t="s">
        <v>610</v>
      </c>
      <c r="F383" s="29">
        <v>0</v>
      </c>
      <c r="G383" s="24">
        <v>0</v>
      </c>
      <c r="H383" s="5">
        <v>-0.04</v>
      </c>
      <c r="I383" s="5">
        <v>5.5E-2</v>
      </c>
      <c r="J383" s="17" t="s">
        <v>101</v>
      </c>
      <c r="K383" s="20" t="s">
        <v>104</v>
      </c>
      <c r="L383" s="4">
        <v>91569</v>
      </c>
      <c r="M383" s="7" t="s">
        <v>252</v>
      </c>
      <c r="N383" s="7" t="s">
        <v>825</v>
      </c>
      <c r="O383" s="7" t="s">
        <v>328</v>
      </c>
      <c r="P383">
        <v>1990</v>
      </c>
      <c r="Q383">
        <v>2009</v>
      </c>
      <c r="R383" t="s">
        <v>247</v>
      </c>
      <c r="S383">
        <v>1</v>
      </c>
      <c r="T383">
        <v>0</v>
      </c>
      <c r="U383">
        <v>1</v>
      </c>
      <c r="V383" s="16" t="s">
        <v>60</v>
      </c>
      <c r="W383">
        <v>0</v>
      </c>
      <c r="Z383">
        <v>1</v>
      </c>
      <c r="AA383">
        <v>0</v>
      </c>
      <c r="AB383">
        <v>0</v>
      </c>
      <c r="AC383">
        <v>1</v>
      </c>
      <c r="AD383">
        <v>1</v>
      </c>
      <c r="AE383">
        <v>0</v>
      </c>
      <c r="AF383">
        <v>0</v>
      </c>
      <c r="AG383">
        <v>1</v>
      </c>
      <c r="AH383">
        <v>1</v>
      </c>
      <c r="AI383">
        <v>23</v>
      </c>
      <c r="AJ383">
        <v>2</v>
      </c>
      <c r="AK383" t="b">
        <v>1</v>
      </c>
    </row>
    <row r="384" spans="1:37" ht="30" x14ac:dyDescent="0.25">
      <c r="A384" s="17" t="s">
        <v>72</v>
      </c>
      <c r="B384" s="17" t="s">
        <v>58</v>
      </c>
      <c r="C384">
        <v>2011</v>
      </c>
      <c r="D384" s="3" t="s">
        <v>12</v>
      </c>
      <c r="E384" s="3" t="s">
        <v>610</v>
      </c>
      <c r="F384" s="29">
        <v>0</v>
      </c>
      <c r="G384" s="24">
        <v>0</v>
      </c>
      <c r="H384" s="5">
        <v>-8.0000000000000002E-3</v>
      </c>
      <c r="I384" s="5">
        <v>4.2000000000000003E-2</v>
      </c>
      <c r="J384" s="17" t="s">
        <v>102</v>
      </c>
      <c r="K384" s="20" t="s">
        <v>104</v>
      </c>
      <c r="L384" s="4">
        <v>91569</v>
      </c>
      <c r="M384" s="7" t="s">
        <v>252</v>
      </c>
      <c r="N384" s="7" t="s">
        <v>825</v>
      </c>
      <c r="O384" s="7" t="s">
        <v>328</v>
      </c>
      <c r="P384">
        <v>1990</v>
      </c>
      <c r="Q384">
        <v>2009</v>
      </c>
      <c r="R384" t="s">
        <v>247</v>
      </c>
      <c r="S384">
        <v>1</v>
      </c>
      <c r="T384">
        <v>0</v>
      </c>
      <c r="U384">
        <v>1</v>
      </c>
      <c r="V384" s="16" t="s">
        <v>60</v>
      </c>
      <c r="W384">
        <v>0</v>
      </c>
      <c r="Z384">
        <f>1-AA384</f>
        <v>0</v>
      </c>
      <c r="AA384">
        <v>1</v>
      </c>
      <c r="AB384">
        <v>0</v>
      </c>
      <c r="AC384">
        <v>1</v>
      </c>
      <c r="AD384">
        <v>1</v>
      </c>
      <c r="AE384">
        <v>0</v>
      </c>
      <c r="AF384">
        <v>0</v>
      </c>
      <c r="AG384">
        <v>1</v>
      </c>
      <c r="AH384">
        <v>1</v>
      </c>
      <c r="AI384">
        <v>23</v>
      </c>
      <c r="AJ384">
        <v>2</v>
      </c>
      <c r="AK384" t="b">
        <v>1</v>
      </c>
    </row>
    <row r="385" spans="1:37" ht="30" x14ac:dyDescent="0.25">
      <c r="A385" s="17" t="s">
        <v>72</v>
      </c>
      <c r="B385" s="17" t="s">
        <v>58</v>
      </c>
      <c r="C385">
        <v>2011</v>
      </c>
      <c r="D385" s="3" t="s">
        <v>12</v>
      </c>
      <c r="E385" s="3" t="s">
        <v>610</v>
      </c>
      <c r="F385" s="29">
        <v>0</v>
      </c>
      <c r="G385" s="24">
        <v>0</v>
      </c>
      <c r="H385" s="5">
        <v>-2.1000000000000001E-2</v>
      </c>
      <c r="I385" s="5">
        <v>4.8000000000000001E-2</v>
      </c>
      <c r="J385" s="17" t="s">
        <v>103</v>
      </c>
      <c r="K385" s="20" t="s">
        <v>104</v>
      </c>
      <c r="L385" s="4">
        <v>91569</v>
      </c>
      <c r="M385" s="7" t="s">
        <v>252</v>
      </c>
      <c r="N385" s="7" t="s">
        <v>825</v>
      </c>
      <c r="O385" s="7" t="s">
        <v>328</v>
      </c>
      <c r="P385">
        <v>1990</v>
      </c>
      <c r="Q385">
        <v>2009</v>
      </c>
      <c r="R385" t="s">
        <v>247</v>
      </c>
      <c r="S385">
        <v>1</v>
      </c>
      <c r="T385">
        <v>0</v>
      </c>
      <c r="U385">
        <v>1</v>
      </c>
      <c r="V385" s="16" t="s">
        <v>60</v>
      </c>
      <c r="W385">
        <v>0</v>
      </c>
      <c r="Z385">
        <v>1</v>
      </c>
      <c r="AA385">
        <v>0</v>
      </c>
      <c r="AB385">
        <v>0</v>
      </c>
      <c r="AC385">
        <v>1</v>
      </c>
      <c r="AD385">
        <v>1</v>
      </c>
      <c r="AE385">
        <v>0</v>
      </c>
      <c r="AF385">
        <v>0</v>
      </c>
      <c r="AG385">
        <v>1</v>
      </c>
      <c r="AH385">
        <v>1</v>
      </c>
      <c r="AI385">
        <v>23</v>
      </c>
      <c r="AJ385">
        <v>2</v>
      </c>
      <c r="AK385" t="b">
        <v>1</v>
      </c>
    </row>
    <row r="386" spans="1:37" ht="30" x14ac:dyDescent="0.25">
      <c r="A386" s="17" t="s">
        <v>72</v>
      </c>
      <c r="B386" s="17" t="s">
        <v>58</v>
      </c>
      <c r="C386">
        <v>2011</v>
      </c>
      <c r="D386" s="3" t="s">
        <v>561</v>
      </c>
      <c r="E386" s="3" t="s">
        <v>610</v>
      </c>
      <c r="F386" s="29">
        <v>0</v>
      </c>
      <c r="G386" s="26">
        <v>1</v>
      </c>
      <c r="H386" s="5">
        <v>-0.113</v>
      </c>
      <c r="I386" s="5">
        <f>ABS(H386/-0.045)*0.024</f>
        <v>6.026666666666667E-2</v>
      </c>
      <c r="J386" s="17" t="s">
        <v>99</v>
      </c>
      <c r="K386" s="20" t="s">
        <v>100</v>
      </c>
      <c r="L386" s="4">
        <v>227098</v>
      </c>
      <c r="M386" s="7" t="s">
        <v>252</v>
      </c>
      <c r="N386" s="7" t="s">
        <v>825</v>
      </c>
      <c r="O386" s="7" t="s">
        <v>328</v>
      </c>
      <c r="P386">
        <v>1990</v>
      </c>
      <c r="Q386">
        <v>2009</v>
      </c>
      <c r="R386" t="s">
        <v>247</v>
      </c>
      <c r="S386">
        <v>1</v>
      </c>
      <c r="T386">
        <v>0</v>
      </c>
      <c r="U386">
        <v>1</v>
      </c>
      <c r="V386" s="16" t="s">
        <v>60</v>
      </c>
      <c r="W386">
        <v>0</v>
      </c>
      <c r="Z386">
        <f>1-AA386</f>
        <v>0</v>
      </c>
      <c r="AA386">
        <v>1</v>
      </c>
      <c r="AB386">
        <v>1</v>
      </c>
      <c r="AC386">
        <v>0</v>
      </c>
      <c r="AD386">
        <v>0</v>
      </c>
      <c r="AE386">
        <v>0</v>
      </c>
      <c r="AF386">
        <v>0</v>
      </c>
      <c r="AG386">
        <v>1</v>
      </c>
      <c r="AH386">
        <v>1</v>
      </c>
      <c r="AI386">
        <v>23</v>
      </c>
      <c r="AJ386">
        <v>2</v>
      </c>
      <c r="AK386" t="b">
        <v>1</v>
      </c>
    </row>
    <row r="387" spans="1:37" ht="30" x14ac:dyDescent="0.25">
      <c r="A387" s="17" t="s">
        <v>72</v>
      </c>
      <c r="B387" s="17" t="s">
        <v>58</v>
      </c>
      <c r="C387">
        <v>2011</v>
      </c>
      <c r="D387" s="3" t="s">
        <v>561</v>
      </c>
      <c r="E387" s="3" t="s">
        <v>610</v>
      </c>
      <c r="F387" s="29">
        <v>0</v>
      </c>
      <c r="G387" s="24">
        <v>0</v>
      </c>
      <c r="H387" s="5">
        <v>-3.5999999999999997E-2</v>
      </c>
      <c r="I387" s="5">
        <f>ABS(H387/-0.014)*0.042</f>
        <v>0.108</v>
      </c>
      <c r="J387" s="17" t="s">
        <v>101</v>
      </c>
      <c r="K387" s="20" t="s">
        <v>100</v>
      </c>
      <c r="L387" s="4">
        <v>227098</v>
      </c>
      <c r="M387" s="7" t="s">
        <v>252</v>
      </c>
      <c r="N387" s="7" t="s">
        <v>825</v>
      </c>
      <c r="O387" s="7" t="s">
        <v>328</v>
      </c>
      <c r="P387">
        <v>1990</v>
      </c>
      <c r="Q387">
        <v>2009</v>
      </c>
      <c r="R387" t="s">
        <v>247</v>
      </c>
      <c r="S387">
        <v>1</v>
      </c>
      <c r="T387">
        <v>0</v>
      </c>
      <c r="U387">
        <v>1</v>
      </c>
      <c r="V387" s="16" t="s">
        <v>60</v>
      </c>
      <c r="W387">
        <v>0</v>
      </c>
      <c r="Z387">
        <v>1</v>
      </c>
      <c r="AA387">
        <v>0</v>
      </c>
      <c r="AB387">
        <v>1</v>
      </c>
      <c r="AC387">
        <v>0</v>
      </c>
      <c r="AD387">
        <v>0</v>
      </c>
      <c r="AE387">
        <v>0</v>
      </c>
      <c r="AF387">
        <v>0</v>
      </c>
      <c r="AG387">
        <v>1</v>
      </c>
      <c r="AH387">
        <v>1</v>
      </c>
      <c r="AI387">
        <v>23</v>
      </c>
      <c r="AJ387">
        <v>2</v>
      </c>
      <c r="AK387" t="b">
        <v>1</v>
      </c>
    </row>
    <row r="388" spans="1:37" ht="30" x14ac:dyDescent="0.25">
      <c r="A388" s="17" t="s">
        <v>72</v>
      </c>
      <c r="B388" s="17" t="s">
        <v>58</v>
      </c>
      <c r="C388">
        <v>2011</v>
      </c>
      <c r="D388" s="3" t="s">
        <v>561</v>
      </c>
      <c r="E388" s="3" t="s">
        <v>610</v>
      </c>
      <c r="F388" s="29">
        <v>0</v>
      </c>
      <c r="G388" s="24">
        <v>0</v>
      </c>
      <c r="H388" s="5">
        <v>5.0000000000000001E-3</v>
      </c>
      <c r="I388" s="5">
        <f>ABS(H388/-0.0002)*0.032</f>
        <v>0.8</v>
      </c>
      <c r="J388" s="17" t="s">
        <v>102</v>
      </c>
      <c r="K388" s="20" t="s">
        <v>100</v>
      </c>
      <c r="L388" s="4">
        <v>227098</v>
      </c>
      <c r="M388" s="7" t="s">
        <v>252</v>
      </c>
      <c r="N388" s="7" t="s">
        <v>825</v>
      </c>
      <c r="O388" s="7" t="s">
        <v>328</v>
      </c>
      <c r="P388">
        <v>1990</v>
      </c>
      <c r="Q388">
        <v>2009</v>
      </c>
      <c r="R388" t="s">
        <v>247</v>
      </c>
      <c r="S388">
        <v>1</v>
      </c>
      <c r="T388">
        <v>0</v>
      </c>
      <c r="U388">
        <v>1</v>
      </c>
      <c r="V388" s="16" t="s">
        <v>60</v>
      </c>
      <c r="W388">
        <v>0</v>
      </c>
      <c r="Z388">
        <f>1-AA388</f>
        <v>0</v>
      </c>
      <c r="AA388">
        <v>1</v>
      </c>
      <c r="AB388">
        <v>1</v>
      </c>
      <c r="AC388">
        <v>0</v>
      </c>
      <c r="AD388">
        <v>0</v>
      </c>
      <c r="AE388">
        <v>0</v>
      </c>
      <c r="AF388">
        <v>0</v>
      </c>
      <c r="AG388">
        <v>1</v>
      </c>
      <c r="AH388">
        <v>1</v>
      </c>
      <c r="AI388">
        <v>23</v>
      </c>
      <c r="AJ388">
        <v>2</v>
      </c>
      <c r="AK388" t="b">
        <v>1</v>
      </c>
    </row>
    <row r="389" spans="1:37" ht="30" x14ac:dyDescent="0.25">
      <c r="A389" s="17" t="s">
        <v>72</v>
      </c>
      <c r="B389" s="17" t="s">
        <v>58</v>
      </c>
      <c r="C389">
        <v>2011</v>
      </c>
      <c r="D389" s="3" t="s">
        <v>561</v>
      </c>
      <c r="E389" s="3" t="s">
        <v>610</v>
      </c>
      <c r="F389" s="29">
        <v>0</v>
      </c>
      <c r="G389" s="24">
        <v>0</v>
      </c>
      <c r="H389" s="5">
        <v>6.2E-2</v>
      </c>
      <c r="I389" s="5">
        <f>ABS(H389/-0.025)*0.032</f>
        <v>7.936E-2</v>
      </c>
      <c r="J389" s="17" t="s">
        <v>103</v>
      </c>
      <c r="K389" s="20" t="s">
        <v>100</v>
      </c>
      <c r="L389" s="4">
        <v>227098</v>
      </c>
      <c r="M389" s="7" t="s">
        <v>252</v>
      </c>
      <c r="N389" s="7" t="s">
        <v>825</v>
      </c>
      <c r="O389" s="7" t="s">
        <v>328</v>
      </c>
      <c r="P389">
        <v>1990</v>
      </c>
      <c r="Q389">
        <v>2009</v>
      </c>
      <c r="R389" t="s">
        <v>247</v>
      </c>
      <c r="S389">
        <v>1</v>
      </c>
      <c r="T389">
        <v>0</v>
      </c>
      <c r="U389">
        <v>1</v>
      </c>
      <c r="V389" s="16" t="s">
        <v>60</v>
      </c>
      <c r="W389">
        <v>0</v>
      </c>
      <c r="Z389">
        <v>1</v>
      </c>
      <c r="AA389">
        <v>0</v>
      </c>
      <c r="AB389">
        <v>1</v>
      </c>
      <c r="AC389">
        <v>0</v>
      </c>
      <c r="AD389">
        <v>0</v>
      </c>
      <c r="AE389">
        <v>0</v>
      </c>
      <c r="AF389">
        <v>0</v>
      </c>
      <c r="AG389">
        <v>1</v>
      </c>
      <c r="AH389">
        <v>1</v>
      </c>
      <c r="AI389">
        <v>23</v>
      </c>
      <c r="AJ389">
        <v>2</v>
      </c>
      <c r="AK389" t="b">
        <v>1</v>
      </c>
    </row>
    <row r="390" spans="1:37" ht="30" x14ac:dyDescent="0.25">
      <c r="A390" s="17" t="s">
        <v>72</v>
      </c>
      <c r="B390" s="17" t="s">
        <v>58</v>
      </c>
      <c r="C390">
        <v>2011</v>
      </c>
      <c r="D390" s="3" t="s">
        <v>561</v>
      </c>
      <c r="E390" s="3" t="s">
        <v>610</v>
      </c>
      <c r="F390" s="29">
        <v>0</v>
      </c>
      <c r="G390" s="26">
        <v>1</v>
      </c>
      <c r="H390" s="5">
        <v>-0.13500000000000001</v>
      </c>
      <c r="I390" s="5">
        <f>ABS(H390/-0.054)*0.025</f>
        <v>6.25E-2</v>
      </c>
      <c r="J390" s="17" t="s">
        <v>99</v>
      </c>
      <c r="K390" s="20" t="s">
        <v>104</v>
      </c>
      <c r="L390" s="4">
        <v>219993</v>
      </c>
      <c r="M390" s="7" t="s">
        <v>252</v>
      </c>
      <c r="N390" s="7" t="s">
        <v>825</v>
      </c>
      <c r="O390" s="7" t="s">
        <v>328</v>
      </c>
      <c r="P390">
        <v>1990</v>
      </c>
      <c r="Q390">
        <v>2009</v>
      </c>
      <c r="R390" t="s">
        <v>247</v>
      </c>
      <c r="S390">
        <v>1</v>
      </c>
      <c r="T390">
        <v>0</v>
      </c>
      <c r="U390">
        <v>1</v>
      </c>
      <c r="V390" s="16" t="s">
        <v>60</v>
      </c>
      <c r="W390">
        <v>0</v>
      </c>
      <c r="Z390">
        <f>1-AA390</f>
        <v>0</v>
      </c>
      <c r="AA390">
        <v>1</v>
      </c>
      <c r="AB390">
        <v>1</v>
      </c>
      <c r="AC390">
        <v>0</v>
      </c>
      <c r="AD390">
        <v>0</v>
      </c>
      <c r="AE390">
        <v>0</v>
      </c>
      <c r="AF390">
        <v>0</v>
      </c>
      <c r="AG390">
        <v>1</v>
      </c>
      <c r="AH390">
        <v>1</v>
      </c>
      <c r="AI390">
        <v>23</v>
      </c>
      <c r="AJ390">
        <v>2</v>
      </c>
      <c r="AK390" t="b">
        <v>1</v>
      </c>
    </row>
    <row r="391" spans="1:37" ht="30" x14ac:dyDescent="0.25">
      <c r="A391" s="17" t="s">
        <v>72</v>
      </c>
      <c r="B391" s="17" t="s">
        <v>58</v>
      </c>
      <c r="C391">
        <v>2011</v>
      </c>
      <c r="D391" s="3" t="s">
        <v>561</v>
      </c>
      <c r="E391" s="3" t="s">
        <v>610</v>
      </c>
      <c r="F391" s="29">
        <v>0</v>
      </c>
      <c r="G391" s="24">
        <v>0</v>
      </c>
      <c r="H391" s="5">
        <v>-0.05</v>
      </c>
      <c r="I391" s="5">
        <f>ABS(H391/-0.02)*0.041</f>
        <v>0.10250000000000001</v>
      </c>
      <c r="J391" s="17" t="s">
        <v>101</v>
      </c>
      <c r="K391" s="20" t="s">
        <v>104</v>
      </c>
      <c r="L391" s="4">
        <v>219993</v>
      </c>
      <c r="M391" s="7" t="s">
        <v>252</v>
      </c>
      <c r="N391" s="7" t="s">
        <v>825</v>
      </c>
      <c r="O391" s="7" t="s">
        <v>328</v>
      </c>
      <c r="P391">
        <v>1990</v>
      </c>
      <c r="Q391">
        <v>2009</v>
      </c>
      <c r="R391" t="s">
        <v>247</v>
      </c>
      <c r="S391">
        <v>1</v>
      </c>
      <c r="T391">
        <v>0</v>
      </c>
      <c r="U391">
        <v>1</v>
      </c>
      <c r="V391" s="16" t="s">
        <v>60</v>
      </c>
      <c r="W391">
        <v>0</v>
      </c>
      <c r="Z391">
        <v>1</v>
      </c>
      <c r="AA391">
        <v>0</v>
      </c>
      <c r="AB391">
        <v>1</v>
      </c>
      <c r="AC391">
        <v>0</v>
      </c>
      <c r="AD391">
        <v>0</v>
      </c>
      <c r="AE391">
        <v>0</v>
      </c>
      <c r="AF391">
        <v>0</v>
      </c>
      <c r="AG391">
        <v>1</v>
      </c>
      <c r="AH391">
        <v>1</v>
      </c>
      <c r="AI391">
        <v>23</v>
      </c>
      <c r="AJ391">
        <v>2</v>
      </c>
      <c r="AK391" t="b">
        <v>1</v>
      </c>
    </row>
    <row r="392" spans="1:37" ht="30" x14ac:dyDescent="0.25">
      <c r="A392" s="17" t="s">
        <v>72</v>
      </c>
      <c r="B392" s="17" t="s">
        <v>58</v>
      </c>
      <c r="C392">
        <v>2011</v>
      </c>
      <c r="D392" s="3" t="s">
        <v>561</v>
      </c>
      <c r="E392" s="3" t="s">
        <v>610</v>
      </c>
      <c r="F392" s="29">
        <v>0</v>
      </c>
      <c r="G392" s="24">
        <v>0</v>
      </c>
      <c r="H392" s="5">
        <v>-7.5999999999999998E-2</v>
      </c>
      <c r="I392" s="5">
        <f>ABS(H392/-0.031)*0.028</f>
        <v>6.8645161290322582E-2</v>
      </c>
      <c r="J392" s="17" t="s">
        <v>102</v>
      </c>
      <c r="K392" s="20" t="s">
        <v>104</v>
      </c>
      <c r="L392" s="4">
        <v>219993</v>
      </c>
      <c r="M392" s="7" t="s">
        <v>252</v>
      </c>
      <c r="N392" s="7" t="s">
        <v>825</v>
      </c>
      <c r="O392" s="7" t="s">
        <v>328</v>
      </c>
      <c r="P392">
        <v>1990</v>
      </c>
      <c r="Q392">
        <v>2009</v>
      </c>
      <c r="R392" t="s">
        <v>247</v>
      </c>
      <c r="S392">
        <v>1</v>
      </c>
      <c r="T392">
        <v>0</v>
      </c>
      <c r="U392">
        <v>1</v>
      </c>
      <c r="V392" s="16" t="s">
        <v>60</v>
      </c>
      <c r="W392">
        <v>0</v>
      </c>
      <c r="Z392">
        <f>1-AA392</f>
        <v>0</v>
      </c>
      <c r="AA392">
        <v>1</v>
      </c>
      <c r="AB392">
        <v>1</v>
      </c>
      <c r="AC392">
        <v>0</v>
      </c>
      <c r="AD392">
        <v>0</v>
      </c>
      <c r="AE392">
        <v>0</v>
      </c>
      <c r="AF392">
        <v>0</v>
      </c>
      <c r="AG392">
        <v>1</v>
      </c>
      <c r="AH392">
        <v>1</v>
      </c>
      <c r="AI392">
        <v>23</v>
      </c>
      <c r="AJ392">
        <v>2</v>
      </c>
      <c r="AK392" t="b">
        <v>1</v>
      </c>
    </row>
    <row r="393" spans="1:37" ht="30" x14ac:dyDescent="0.25">
      <c r="A393" s="17" t="s">
        <v>72</v>
      </c>
      <c r="B393" s="17" t="s">
        <v>58</v>
      </c>
      <c r="C393">
        <v>2011</v>
      </c>
      <c r="D393" s="3" t="s">
        <v>561</v>
      </c>
      <c r="E393" s="3" t="s">
        <v>610</v>
      </c>
      <c r="F393" s="29">
        <v>0</v>
      </c>
      <c r="G393" s="24">
        <v>0</v>
      </c>
      <c r="H393" s="5">
        <v>2.4E-2</v>
      </c>
      <c r="I393" s="5">
        <f>ABS(H393/-0.01)*0.04</f>
        <v>9.6000000000000002E-2</v>
      </c>
      <c r="J393" s="17" t="s">
        <v>103</v>
      </c>
      <c r="K393" s="20" t="s">
        <v>104</v>
      </c>
      <c r="L393" s="4">
        <v>219993</v>
      </c>
      <c r="M393" s="7" t="s">
        <v>252</v>
      </c>
      <c r="N393" s="7" t="s">
        <v>825</v>
      </c>
      <c r="O393" s="7" t="s">
        <v>328</v>
      </c>
      <c r="P393">
        <v>1990</v>
      </c>
      <c r="Q393">
        <v>2009</v>
      </c>
      <c r="R393" t="s">
        <v>247</v>
      </c>
      <c r="S393">
        <v>1</v>
      </c>
      <c r="T393">
        <v>0</v>
      </c>
      <c r="U393">
        <v>1</v>
      </c>
      <c r="V393" s="16" t="s">
        <v>60</v>
      </c>
      <c r="W393">
        <v>0</v>
      </c>
      <c r="Z393">
        <v>1</v>
      </c>
      <c r="AA393">
        <v>0</v>
      </c>
      <c r="AB393">
        <v>1</v>
      </c>
      <c r="AC393">
        <v>0</v>
      </c>
      <c r="AD393">
        <v>0</v>
      </c>
      <c r="AE393">
        <v>0</v>
      </c>
      <c r="AF393">
        <v>0</v>
      </c>
      <c r="AG393">
        <v>1</v>
      </c>
      <c r="AH393">
        <v>1</v>
      </c>
      <c r="AI393">
        <v>23</v>
      </c>
      <c r="AJ393">
        <v>2</v>
      </c>
      <c r="AK393" t="b">
        <v>1</v>
      </c>
    </row>
    <row r="394" spans="1:37" ht="30" x14ac:dyDescent="0.25">
      <c r="A394" s="17" t="s">
        <v>72</v>
      </c>
      <c r="B394" s="17" t="s">
        <v>58</v>
      </c>
      <c r="C394">
        <v>2011</v>
      </c>
      <c r="D394" s="3" t="s">
        <v>561</v>
      </c>
      <c r="E394" s="3" t="s">
        <v>610</v>
      </c>
      <c r="F394" s="29">
        <v>0</v>
      </c>
      <c r="G394" s="26">
        <v>1</v>
      </c>
      <c r="H394" s="5">
        <v>-0.115</v>
      </c>
      <c r="I394" s="5">
        <f>ABS(H394/-0.052)*0.031</f>
        <v>6.8557692307692306E-2</v>
      </c>
      <c r="J394" s="17" t="s">
        <v>105</v>
      </c>
      <c r="K394" s="20" t="s">
        <v>541</v>
      </c>
      <c r="L394" s="4">
        <f>156070+151659</f>
        <v>307729</v>
      </c>
      <c r="M394" s="7" t="s">
        <v>252</v>
      </c>
      <c r="N394" s="7" t="s">
        <v>825</v>
      </c>
      <c r="O394" s="7" t="s">
        <v>328</v>
      </c>
      <c r="P394">
        <v>1990</v>
      </c>
      <c r="Q394">
        <v>2009</v>
      </c>
      <c r="R394" t="s">
        <v>247</v>
      </c>
      <c r="S394">
        <v>1</v>
      </c>
      <c r="T394">
        <v>0</v>
      </c>
      <c r="U394">
        <v>1</v>
      </c>
      <c r="V394" s="16" t="s">
        <v>60</v>
      </c>
      <c r="W394">
        <v>0</v>
      </c>
      <c r="Z394">
        <f>1-AA394</f>
        <v>0</v>
      </c>
      <c r="AA394">
        <v>1</v>
      </c>
      <c r="AB394">
        <v>1</v>
      </c>
      <c r="AC394">
        <v>0</v>
      </c>
      <c r="AD394">
        <v>0</v>
      </c>
      <c r="AE394">
        <v>0</v>
      </c>
      <c r="AF394">
        <v>0</v>
      </c>
      <c r="AG394">
        <v>1</v>
      </c>
      <c r="AH394">
        <v>1</v>
      </c>
      <c r="AI394">
        <v>23</v>
      </c>
      <c r="AJ394">
        <v>2</v>
      </c>
      <c r="AK394" t="b">
        <v>1</v>
      </c>
    </row>
    <row r="395" spans="1:37" ht="30" x14ac:dyDescent="0.25">
      <c r="A395" s="17" t="s">
        <v>72</v>
      </c>
      <c r="B395" s="17" t="s">
        <v>58</v>
      </c>
      <c r="C395">
        <v>2011</v>
      </c>
      <c r="D395" s="3" t="s">
        <v>561</v>
      </c>
      <c r="E395" s="3" t="s">
        <v>610</v>
      </c>
      <c r="F395" s="29">
        <v>0</v>
      </c>
      <c r="G395" s="24">
        <v>0</v>
      </c>
      <c r="H395" s="5">
        <v>-6.6000000000000003E-2</v>
      </c>
      <c r="I395" s="5">
        <f>ABS(H395/-0.03)*0.041</f>
        <v>9.0200000000000016E-2</v>
      </c>
      <c r="J395" s="17" t="s">
        <v>106</v>
      </c>
      <c r="K395" s="20" t="s">
        <v>541</v>
      </c>
      <c r="L395" s="4">
        <f>156070+151659</f>
        <v>307729</v>
      </c>
      <c r="M395" s="7" t="s">
        <v>252</v>
      </c>
      <c r="N395" s="7" t="s">
        <v>825</v>
      </c>
      <c r="O395" s="7" t="s">
        <v>328</v>
      </c>
      <c r="P395">
        <v>1990</v>
      </c>
      <c r="Q395">
        <v>2009</v>
      </c>
      <c r="R395" t="s">
        <v>247</v>
      </c>
      <c r="S395">
        <v>1</v>
      </c>
      <c r="T395">
        <v>0</v>
      </c>
      <c r="U395">
        <v>1</v>
      </c>
      <c r="V395" s="16" t="s">
        <v>60</v>
      </c>
      <c r="W395">
        <v>0</v>
      </c>
      <c r="Z395">
        <v>1</v>
      </c>
      <c r="AA395">
        <v>0</v>
      </c>
      <c r="AB395">
        <v>1</v>
      </c>
      <c r="AC395">
        <v>0</v>
      </c>
      <c r="AD395">
        <v>0</v>
      </c>
      <c r="AE395">
        <v>0</v>
      </c>
      <c r="AF395">
        <v>0</v>
      </c>
      <c r="AG395">
        <v>1</v>
      </c>
      <c r="AH395">
        <v>1</v>
      </c>
      <c r="AI395">
        <v>23</v>
      </c>
      <c r="AJ395">
        <v>2</v>
      </c>
      <c r="AK395" t="b">
        <v>1</v>
      </c>
    </row>
    <row r="396" spans="1:37" ht="30" x14ac:dyDescent="0.25">
      <c r="A396" s="17" t="s">
        <v>72</v>
      </c>
      <c r="B396" s="17" t="s">
        <v>58</v>
      </c>
      <c r="C396">
        <v>2011</v>
      </c>
      <c r="D396" s="3" t="s">
        <v>561</v>
      </c>
      <c r="E396" s="3" t="s">
        <v>610</v>
      </c>
      <c r="F396" s="29">
        <v>0</v>
      </c>
      <c r="G396" s="24">
        <v>0</v>
      </c>
      <c r="H396" s="5">
        <v>-4.4999999999999998E-2</v>
      </c>
      <c r="I396" s="5">
        <f>ABS(H396/-0.02)*0.03</f>
        <v>6.7500000000000004E-2</v>
      </c>
      <c r="J396" s="17" t="s">
        <v>107</v>
      </c>
      <c r="K396" s="20" t="s">
        <v>541</v>
      </c>
      <c r="L396" s="4">
        <f>156070+151659</f>
        <v>307729</v>
      </c>
      <c r="M396" s="7" t="s">
        <v>252</v>
      </c>
      <c r="N396" s="7" t="s">
        <v>825</v>
      </c>
      <c r="O396" s="7" t="s">
        <v>328</v>
      </c>
      <c r="P396">
        <v>1990</v>
      </c>
      <c r="Q396">
        <v>2009</v>
      </c>
      <c r="R396" t="s">
        <v>247</v>
      </c>
      <c r="S396">
        <v>1</v>
      </c>
      <c r="T396">
        <v>0</v>
      </c>
      <c r="U396">
        <v>1</v>
      </c>
      <c r="V396" s="16" t="s">
        <v>60</v>
      </c>
      <c r="W396">
        <v>0</v>
      </c>
      <c r="Z396">
        <f>1-AA396</f>
        <v>0</v>
      </c>
      <c r="AA396">
        <v>1</v>
      </c>
      <c r="AB396">
        <v>1</v>
      </c>
      <c r="AC396">
        <v>0</v>
      </c>
      <c r="AD396">
        <v>0</v>
      </c>
      <c r="AE396">
        <v>0</v>
      </c>
      <c r="AF396">
        <v>0</v>
      </c>
      <c r="AG396">
        <v>1</v>
      </c>
      <c r="AH396">
        <v>1</v>
      </c>
      <c r="AI396">
        <v>23</v>
      </c>
      <c r="AJ396">
        <v>2</v>
      </c>
      <c r="AK396" t="b">
        <v>1</v>
      </c>
    </row>
    <row r="397" spans="1:37" ht="30" x14ac:dyDescent="0.25">
      <c r="A397" s="17" t="s">
        <v>72</v>
      </c>
      <c r="B397" s="17" t="s">
        <v>58</v>
      </c>
      <c r="C397">
        <v>2011</v>
      </c>
      <c r="D397" s="3" t="s">
        <v>561</v>
      </c>
      <c r="E397" s="3" t="s">
        <v>610</v>
      </c>
      <c r="F397" s="29">
        <v>0</v>
      </c>
      <c r="G397" s="24">
        <v>0</v>
      </c>
      <c r="H397" s="5">
        <v>6.0000000000000001E-3</v>
      </c>
      <c r="I397" s="5">
        <f>ABS(H397/0.003)*0.032</f>
        <v>6.4000000000000001E-2</v>
      </c>
      <c r="J397" s="17" t="s">
        <v>108</v>
      </c>
      <c r="K397" s="20" t="s">
        <v>541</v>
      </c>
      <c r="L397" s="4">
        <f>156070+151659</f>
        <v>307729</v>
      </c>
      <c r="M397" s="7" t="s">
        <v>252</v>
      </c>
      <c r="N397" s="7" t="s">
        <v>825</v>
      </c>
      <c r="O397" s="7" t="s">
        <v>328</v>
      </c>
      <c r="P397">
        <v>1990</v>
      </c>
      <c r="Q397">
        <v>2009</v>
      </c>
      <c r="R397" t="s">
        <v>247</v>
      </c>
      <c r="S397">
        <v>1</v>
      </c>
      <c r="T397">
        <v>0</v>
      </c>
      <c r="U397">
        <v>1</v>
      </c>
      <c r="V397" s="16" t="s">
        <v>60</v>
      </c>
      <c r="W397">
        <v>0</v>
      </c>
      <c r="Z397">
        <v>1</v>
      </c>
      <c r="AA397">
        <v>0</v>
      </c>
      <c r="AB397">
        <v>1</v>
      </c>
      <c r="AC397">
        <v>0</v>
      </c>
      <c r="AD397">
        <v>0</v>
      </c>
      <c r="AE397">
        <v>0</v>
      </c>
      <c r="AF397">
        <v>0</v>
      </c>
      <c r="AG397">
        <v>1</v>
      </c>
      <c r="AH397">
        <v>1</v>
      </c>
      <c r="AI397">
        <v>23</v>
      </c>
      <c r="AJ397">
        <v>2</v>
      </c>
      <c r="AK397" t="b">
        <v>1</v>
      </c>
    </row>
    <row r="398" spans="1:37" ht="30" x14ac:dyDescent="0.25">
      <c r="A398" s="17" t="s">
        <v>72</v>
      </c>
      <c r="B398" s="17" t="s">
        <v>58</v>
      </c>
      <c r="C398">
        <v>2011</v>
      </c>
      <c r="D398" s="3" t="s">
        <v>561</v>
      </c>
      <c r="E398" s="3" t="s">
        <v>610</v>
      </c>
      <c r="F398" s="29">
        <v>0</v>
      </c>
      <c r="G398" s="26">
        <v>1</v>
      </c>
      <c r="H398" s="5">
        <v>-0.2</v>
      </c>
      <c r="I398" s="5">
        <f>ABS(H398/-0.048)*0.042</f>
        <v>0.17500000000000002</v>
      </c>
      <c r="J398" s="17" t="s">
        <v>105</v>
      </c>
      <c r="K398" s="20" t="s">
        <v>542</v>
      </c>
      <c r="L398" s="4">
        <f>27329+28131</f>
        <v>55460</v>
      </c>
      <c r="M398" s="7" t="s">
        <v>252</v>
      </c>
      <c r="N398" s="7" t="s">
        <v>825</v>
      </c>
      <c r="O398" s="7" t="s">
        <v>328</v>
      </c>
      <c r="P398">
        <v>1990</v>
      </c>
      <c r="Q398">
        <v>2009</v>
      </c>
      <c r="R398" t="s">
        <v>247</v>
      </c>
      <c r="S398">
        <v>1</v>
      </c>
      <c r="T398">
        <v>0</v>
      </c>
      <c r="U398">
        <v>1</v>
      </c>
      <c r="V398" s="16" t="s">
        <v>60</v>
      </c>
      <c r="W398">
        <v>0</v>
      </c>
      <c r="Z398">
        <f>1-AA398</f>
        <v>0</v>
      </c>
      <c r="AA398">
        <v>1</v>
      </c>
      <c r="AB398">
        <v>1</v>
      </c>
      <c r="AC398">
        <v>0</v>
      </c>
      <c r="AD398">
        <v>0</v>
      </c>
      <c r="AE398">
        <v>0</v>
      </c>
      <c r="AF398">
        <v>0</v>
      </c>
      <c r="AG398">
        <v>1</v>
      </c>
      <c r="AH398">
        <v>1</v>
      </c>
      <c r="AI398">
        <v>23</v>
      </c>
      <c r="AJ398">
        <v>2</v>
      </c>
      <c r="AK398" t="b">
        <v>1</v>
      </c>
    </row>
    <row r="399" spans="1:37" ht="30" x14ac:dyDescent="0.25">
      <c r="A399" s="17" t="s">
        <v>72</v>
      </c>
      <c r="B399" s="17" t="s">
        <v>58</v>
      </c>
      <c r="C399">
        <v>2011</v>
      </c>
      <c r="D399" s="3" t="s">
        <v>561</v>
      </c>
      <c r="E399" s="3" t="s">
        <v>610</v>
      </c>
      <c r="F399" s="29">
        <v>0</v>
      </c>
      <c r="G399" s="24">
        <v>0</v>
      </c>
      <c r="H399" s="5">
        <v>0.20899999999999999</v>
      </c>
      <c r="I399" s="5">
        <f>ABS(H399/-0.05)*0.054</f>
        <v>0.22571999999999998</v>
      </c>
      <c r="J399" s="17" t="s">
        <v>106</v>
      </c>
      <c r="K399" s="20" t="s">
        <v>542</v>
      </c>
      <c r="L399" s="4">
        <f>27329+28131</f>
        <v>55460</v>
      </c>
      <c r="M399" s="7" t="s">
        <v>252</v>
      </c>
      <c r="N399" s="7" t="s">
        <v>825</v>
      </c>
      <c r="O399" s="7" t="s">
        <v>328</v>
      </c>
      <c r="P399">
        <v>1990</v>
      </c>
      <c r="Q399">
        <v>2009</v>
      </c>
      <c r="R399" t="s">
        <v>247</v>
      </c>
      <c r="S399">
        <v>1</v>
      </c>
      <c r="T399">
        <v>0</v>
      </c>
      <c r="U399">
        <v>1</v>
      </c>
      <c r="V399" s="16" t="s">
        <v>60</v>
      </c>
      <c r="W399">
        <v>0</v>
      </c>
      <c r="Z399">
        <v>1</v>
      </c>
      <c r="AA399">
        <v>0</v>
      </c>
      <c r="AB399">
        <v>1</v>
      </c>
      <c r="AC399">
        <v>0</v>
      </c>
      <c r="AD399">
        <v>0</v>
      </c>
      <c r="AE399">
        <v>0</v>
      </c>
      <c r="AF399">
        <v>0</v>
      </c>
      <c r="AG399">
        <v>1</v>
      </c>
      <c r="AH399">
        <v>1</v>
      </c>
      <c r="AI399">
        <v>23</v>
      </c>
      <c r="AJ399">
        <v>2</v>
      </c>
      <c r="AK399" t="b">
        <v>1</v>
      </c>
    </row>
    <row r="400" spans="1:37" ht="30" x14ac:dyDescent="0.25">
      <c r="A400" s="17" t="s">
        <v>72</v>
      </c>
      <c r="B400" s="17" t="s">
        <v>58</v>
      </c>
      <c r="C400">
        <v>2011</v>
      </c>
      <c r="D400" s="3" t="s">
        <v>561</v>
      </c>
      <c r="E400" s="3" t="s">
        <v>610</v>
      </c>
      <c r="F400" s="29">
        <v>0</v>
      </c>
      <c r="G400" s="24">
        <v>0</v>
      </c>
      <c r="H400" s="5">
        <v>-0.218</v>
      </c>
      <c r="I400" s="5">
        <f>ABS(H400/-0.052)*0.048</f>
        <v>0.20123076923076924</v>
      </c>
      <c r="J400" s="17" t="s">
        <v>107</v>
      </c>
      <c r="K400" s="20" t="s">
        <v>542</v>
      </c>
      <c r="L400" s="4">
        <f>27329+28131</f>
        <v>55460</v>
      </c>
      <c r="M400" s="7" t="s">
        <v>252</v>
      </c>
      <c r="N400" s="7" t="s">
        <v>825</v>
      </c>
      <c r="O400" s="7" t="s">
        <v>328</v>
      </c>
      <c r="P400">
        <v>1990</v>
      </c>
      <c r="Q400">
        <v>2009</v>
      </c>
      <c r="R400" t="s">
        <v>247</v>
      </c>
      <c r="S400">
        <v>1</v>
      </c>
      <c r="T400">
        <v>0</v>
      </c>
      <c r="U400">
        <v>1</v>
      </c>
      <c r="V400" s="16" t="s">
        <v>60</v>
      </c>
      <c r="W400">
        <v>0</v>
      </c>
      <c r="Z400">
        <f>1-AA400</f>
        <v>0</v>
      </c>
      <c r="AA400">
        <v>1</v>
      </c>
      <c r="AB400">
        <v>1</v>
      </c>
      <c r="AC400">
        <v>0</v>
      </c>
      <c r="AD400">
        <v>0</v>
      </c>
      <c r="AE400">
        <v>0</v>
      </c>
      <c r="AF400">
        <v>0</v>
      </c>
      <c r="AG400">
        <v>1</v>
      </c>
      <c r="AH400">
        <v>1</v>
      </c>
      <c r="AI400">
        <v>23</v>
      </c>
      <c r="AJ400">
        <v>2</v>
      </c>
      <c r="AK400" t="b">
        <v>1</v>
      </c>
    </row>
    <row r="401" spans="1:37" ht="30" x14ac:dyDescent="0.25">
      <c r="A401" s="17" t="s">
        <v>72</v>
      </c>
      <c r="B401" s="17" t="s">
        <v>58</v>
      </c>
      <c r="C401">
        <v>2011</v>
      </c>
      <c r="D401" s="3" t="s">
        <v>561</v>
      </c>
      <c r="E401" s="3" t="s">
        <v>610</v>
      </c>
      <c r="F401" s="29">
        <v>0</v>
      </c>
      <c r="G401" s="24">
        <v>0</v>
      </c>
      <c r="H401" s="5">
        <v>0.25</v>
      </c>
      <c r="I401" s="5">
        <f>ABS(H401/-0.06)*0.056</f>
        <v>0.23333333333333336</v>
      </c>
      <c r="J401" s="17" t="s">
        <v>108</v>
      </c>
      <c r="K401" s="20" t="s">
        <v>542</v>
      </c>
      <c r="L401" s="4">
        <f>27329+28131</f>
        <v>55460</v>
      </c>
      <c r="M401" s="7" t="s">
        <v>252</v>
      </c>
      <c r="N401" s="7" t="s">
        <v>825</v>
      </c>
      <c r="O401" s="7" t="s">
        <v>328</v>
      </c>
      <c r="P401">
        <v>1990</v>
      </c>
      <c r="Q401">
        <v>2009</v>
      </c>
      <c r="R401" t="s">
        <v>247</v>
      </c>
      <c r="S401">
        <v>1</v>
      </c>
      <c r="T401">
        <v>0</v>
      </c>
      <c r="U401">
        <v>1</v>
      </c>
      <c r="V401" s="16" t="s">
        <v>60</v>
      </c>
      <c r="W401">
        <v>0</v>
      </c>
      <c r="Z401">
        <v>1</v>
      </c>
      <c r="AA401">
        <v>0</v>
      </c>
      <c r="AB401">
        <v>1</v>
      </c>
      <c r="AC401">
        <v>0</v>
      </c>
      <c r="AD401">
        <v>0</v>
      </c>
      <c r="AE401">
        <v>0</v>
      </c>
      <c r="AF401">
        <v>0</v>
      </c>
      <c r="AG401">
        <v>1</v>
      </c>
      <c r="AH401">
        <v>1</v>
      </c>
      <c r="AI401">
        <v>23</v>
      </c>
      <c r="AJ401">
        <v>2</v>
      </c>
      <c r="AK401" t="b">
        <v>1</v>
      </c>
    </row>
    <row r="402" spans="1:37" ht="30" x14ac:dyDescent="0.25">
      <c r="A402" s="17" t="s">
        <v>72</v>
      </c>
      <c r="B402" s="17" t="s">
        <v>58</v>
      </c>
      <c r="C402">
        <v>2011</v>
      </c>
      <c r="D402" s="3" t="s">
        <v>561</v>
      </c>
      <c r="E402" s="3" t="s">
        <v>610</v>
      </c>
      <c r="F402" s="29">
        <v>0</v>
      </c>
      <c r="G402" s="26">
        <v>1</v>
      </c>
      <c r="H402" s="5">
        <v>-0.03</v>
      </c>
      <c r="I402" s="5">
        <f>ABS(H402/-0.01)*0.032</f>
        <v>9.6000000000000002E-2</v>
      </c>
      <c r="J402" s="17" t="s">
        <v>105</v>
      </c>
      <c r="K402" s="20" t="s">
        <v>543</v>
      </c>
      <c r="L402" s="4">
        <f>28762+26968</f>
        <v>55730</v>
      </c>
      <c r="M402" s="7" t="s">
        <v>252</v>
      </c>
      <c r="N402" s="7" t="s">
        <v>825</v>
      </c>
      <c r="O402" s="7" t="s">
        <v>328</v>
      </c>
      <c r="P402">
        <v>1990</v>
      </c>
      <c r="Q402">
        <v>2009</v>
      </c>
      <c r="R402" t="s">
        <v>247</v>
      </c>
      <c r="S402">
        <v>1</v>
      </c>
      <c r="T402">
        <v>0</v>
      </c>
      <c r="U402">
        <v>1</v>
      </c>
      <c r="V402" s="16" t="s">
        <v>60</v>
      </c>
      <c r="W402">
        <v>0</v>
      </c>
      <c r="Z402">
        <f>1-AA402</f>
        <v>0</v>
      </c>
      <c r="AA402">
        <v>1</v>
      </c>
      <c r="AB402">
        <v>1</v>
      </c>
      <c r="AC402">
        <v>0</v>
      </c>
      <c r="AD402">
        <v>0</v>
      </c>
      <c r="AE402">
        <v>0</v>
      </c>
      <c r="AF402">
        <v>0</v>
      </c>
      <c r="AG402">
        <v>1</v>
      </c>
      <c r="AH402">
        <v>1</v>
      </c>
      <c r="AI402">
        <v>23</v>
      </c>
      <c r="AJ402">
        <v>2</v>
      </c>
      <c r="AK402" t="b">
        <v>1</v>
      </c>
    </row>
    <row r="403" spans="1:37" ht="30" x14ac:dyDescent="0.25">
      <c r="A403" s="17" t="s">
        <v>72</v>
      </c>
      <c r="B403" s="17" t="s">
        <v>58</v>
      </c>
      <c r="C403">
        <v>2011</v>
      </c>
      <c r="D403" s="3" t="s">
        <v>561</v>
      </c>
      <c r="E403" s="3" t="s">
        <v>610</v>
      </c>
      <c r="F403" s="29">
        <v>0</v>
      </c>
      <c r="G403" s="24">
        <v>0</v>
      </c>
      <c r="H403" s="5">
        <v>4.8000000000000001E-2</v>
      </c>
      <c r="I403" s="5">
        <f>ABS(H403/-0.016)*0.068</f>
        <v>0.20400000000000001</v>
      </c>
      <c r="J403" s="17" t="s">
        <v>106</v>
      </c>
      <c r="K403" s="20" t="s">
        <v>543</v>
      </c>
      <c r="L403" s="4">
        <f>28762+26968</f>
        <v>55730</v>
      </c>
      <c r="M403" s="7" t="s">
        <v>252</v>
      </c>
      <c r="N403" s="7" t="s">
        <v>825</v>
      </c>
      <c r="O403" s="7" t="s">
        <v>328</v>
      </c>
      <c r="P403">
        <v>1990</v>
      </c>
      <c r="Q403">
        <v>2009</v>
      </c>
      <c r="R403" t="s">
        <v>247</v>
      </c>
      <c r="S403">
        <v>1</v>
      </c>
      <c r="T403">
        <v>0</v>
      </c>
      <c r="U403">
        <v>1</v>
      </c>
      <c r="V403" s="16" t="s">
        <v>60</v>
      </c>
      <c r="W403">
        <v>0</v>
      </c>
      <c r="Z403">
        <v>1</v>
      </c>
      <c r="AA403">
        <v>0</v>
      </c>
      <c r="AB403">
        <v>1</v>
      </c>
      <c r="AC403">
        <v>0</v>
      </c>
      <c r="AD403">
        <v>0</v>
      </c>
      <c r="AE403">
        <v>0</v>
      </c>
      <c r="AF403">
        <v>0</v>
      </c>
      <c r="AG403">
        <v>1</v>
      </c>
      <c r="AH403">
        <v>1</v>
      </c>
      <c r="AI403">
        <v>23</v>
      </c>
      <c r="AJ403">
        <v>2</v>
      </c>
      <c r="AK403" t="b">
        <v>1</v>
      </c>
    </row>
    <row r="404" spans="1:37" ht="30" x14ac:dyDescent="0.25">
      <c r="A404" s="17" t="s">
        <v>72</v>
      </c>
      <c r="B404" s="17" t="s">
        <v>58</v>
      </c>
      <c r="C404">
        <v>2011</v>
      </c>
      <c r="D404" s="3" t="s">
        <v>561</v>
      </c>
      <c r="E404" s="3" t="s">
        <v>610</v>
      </c>
      <c r="F404" s="29">
        <v>0</v>
      </c>
      <c r="G404" s="24">
        <v>0</v>
      </c>
      <c r="H404" s="5">
        <v>5.7000000000000002E-2</v>
      </c>
      <c r="I404" s="5">
        <f>ABS(H404/-0.019)*0.047</f>
        <v>0.14100000000000001</v>
      </c>
      <c r="J404" s="17" t="s">
        <v>107</v>
      </c>
      <c r="K404" s="20" t="s">
        <v>543</v>
      </c>
      <c r="L404" s="4">
        <f>28762+26968</f>
        <v>55730</v>
      </c>
      <c r="M404" s="7" t="s">
        <v>252</v>
      </c>
      <c r="N404" s="7" t="s">
        <v>825</v>
      </c>
      <c r="O404" s="7" t="s">
        <v>328</v>
      </c>
      <c r="P404">
        <v>1990</v>
      </c>
      <c r="Q404">
        <v>2009</v>
      </c>
      <c r="R404" t="s">
        <v>247</v>
      </c>
      <c r="S404">
        <v>1</v>
      </c>
      <c r="T404">
        <v>0</v>
      </c>
      <c r="U404">
        <v>1</v>
      </c>
      <c r="V404" s="16" t="s">
        <v>60</v>
      </c>
      <c r="W404">
        <v>0</v>
      </c>
      <c r="Z404">
        <f>1-AA404</f>
        <v>0</v>
      </c>
      <c r="AA404">
        <v>1</v>
      </c>
      <c r="AB404">
        <v>1</v>
      </c>
      <c r="AC404">
        <v>0</v>
      </c>
      <c r="AD404">
        <v>0</v>
      </c>
      <c r="AE404">
        <v>0</v>
      </c>
      <c r="AF404">
        <v>0</v>
      </c>
      <c r="AG404">
        <v>1</v>
      </c>
      <c r="AH404">
        <v>1</v>
      </c>
      <c r="AI404">
        <v>23</v>
      </c>
      <c r="AJ404">
        <v>2</v>
      </c>
      <c r="AK404" t="b">
        <v>1</v>
      </c>
    </row>
    <row r="405" spans="1:37" ht="30" x14ac:dyDescent="0.25">
      <c r="A405" s="17" t="s">
        <v>72</v>
      </c>
      <c r="B405" s="17" t="s">
        <v>58</v>
      </c>
      <c r="C405">
        <v>2011</v>
      </c>
      <c r="D405" s="3" t="s">
        <v>561</v>
      </c>
      <c r="E405" s="3" t="s">
        <v>610</v>
      </c>
      <c r="F405" s="29">
        <v>0</v>
      </c>
      <c r="G405" s="24">
        <v>0</v>
      </c>
      <c r="H405" s="5">
        <v>2.5000000000000001E-2</v>
      </c>
      <c r="I405" s="5">
        <f>ABS(H405/-0.008)*0.067</f>
        <v>0.20937500000000001</v>
      </c>
      <c r="J405" s="17" t="s">
        <v>108</v>
      </c>
      <c r="K405" s="20" t="s">
        <v>543</v>
      </c>
      <c r="L405" s="4">
        <f>28762+26968</f>
        <v>55730</v>
      </c>
      <c r="M405" s="7" t="s">
        <v>252</v>
      </c>
      <c r="N405" s="7" t="s">
        <v>825</v>
      </c>
      <c r="O405" s="7" t="s">
        <v>328</v>
      </c>
      <c r="P405">
        <v>1990</v>
      </c>
      <c r="Q405">
        <v>2009</v>
      </c>
      <c r="R405" t="s">
        <v>247</v>
      </c>
      <c r="S405">
        <v>1</v>
      </c>
      <c r="T405">
        <v>0</v>
      </c>
      <c r="U405">
        <v>1</v>
      </c>
      <c r="V405" s="16" t="s">
        <v>60</v>
      </c>
      <c r="W405">
        <v>0</v>
      </c>
      <c r="Z405">
        <v>1</v>
      </c>
      <c r="AA405">
        <v>0</v>
      </c>
      <c r="AB405">
        <v>1</v>
      </c>
      <c r="AC405">
        <v>0</v>
      </c>
      <c r="AD405">
        <v>0</v>
      </c>
      <c r="AE405">
        <v>0</v>
      </c>
      <c r="AF405">
        <v>0</v>
      </c>
      <c r="AG405">
        <v>1</v>
      </c>
      <c r="AH405">
        <v>1</v>
      </c>
      <c r="AI405">
        <v>23</v>
      </c>
      <c r="AJ405">
        <v>2</v>
      </c>
      <c r="AK405" t="b">
        <v>1</v>
      </c>
    </row>
    <row r="406" spans="1:37" ht="30" x14ac:dyDescent="0.25">
      <c r="A406" s="17" t="s">
        <v>72</v>
      </c>
      <c r="B406" s="17" t="s">
        <v>58</v>
      </c>
      <c r="C406">
        <v>2011</v>
      </c>
      <c r="D406" s="3" t="s">
        <v>12</v>
      </c>
      <c r="E406" s="3" t="s">
        <v>610</v>
      </c>
      <c r="F406" s="29">
        <v>0</v>
      </c>
      <c r="G406" s="26">
        <v>1</v>
      </c>
      <c r="H406" s="5">
        <v>-6.9000000000000006E-2</v>
      </c>
      <c r="I406" s="5">
        <v>3.9E-2</v>
      </c>
      <c r="J406" s="17" t="s">
        <v>105</v>
      </c>
      <c r="K406" s="20" t="s">
        <v>541</v>
      </c>
      <c r="L406" s="4">
        <v>151320</v>
      </c>
      <c r="M406" s="7" t="s">
        <v>252</v>
      </c>
      <c r="N406" s="7" t="s">
        <v>825</v>
      </c>
      <c r="O406" s="7" t="s">
        <v>328</v>
      </c>
      <c r="P406">
        <v>1990</v>
      </c>
      <c r="Q406">
        <v>2009</v>
      </c>
      <c r="R406" t="s">
        <v>247</v>
      </c>
      <c r="S406">
        <v>1</v>
      </c>
      <c r="T406">
        <v>0</v>
      </c>
      <c r="U406">
        <v>1</v>
      </c>
      <c r="V406" s="16" t="s">
        <v>60</v>
      </c>
      <c r="W406">
        <v>0</v>
      </c>
      <c r="Z406">
        <f>1-AA406</f>
        <v>0</v>
      </c>
      <c r="AA406">
        <v>1</v>
      </c>
      <c r="AB406">
        <v>0</v>
      </c>
      <c r="AC406">
        <v>1</v>
      </c>
      <c r="AD406">
        <v>1</v>
      </c>
      <c r="AE406">
        <v>0</v>
      </c>
      <c r="AF406">
        <v>0</v>
      </c>
      <c r="AG406">
        <v>1</v>
      </c>
      <c r="AH406">
        <v>1</v>
      </c>
      <c r="AI406">
        <v>23</v>
      </c>
      <c r="AJ406">
        <v>2</v>
      </c>
      <c r="AK406" t="b">
        <v>1</v>
      </c>
    </row>
    <row r="407" spans="1:37" ht="30" x14ac:dyDescent="0.25">
      <c r="A407" s="17" t="s">
        <v>72</v>
      </c>
      <c r="B407" s="17" t="s">
        <v>58</v>
      </c>
      <c r="C407">
        <v>2011</v>
      </c>
      <c r="D407" s="3" t="s">
        <v>12</v>
      </c>
      <c r="E407" s="3" t="s">
        <v>610</v>
      </c>
      <c r="F407" s="29">
        <v>0</v>
      </c>
      <c r="G407" s="24">
        <v>0</v>
      </c>
      <c r="H407" s="5">
        <v>-4.5999999999999999E-2</v>
      </c>
      <c r="I407" s="5">
        <v>5.2999999999999999E-2</v>
      </c>
      <c r="J407" s="17" t="s">
        <v>106</v>
      </c>
      <c r="K407" s="20" t="s">
        <v>541</v>
      </c>
      <c r="L407" s="4">
        <v>151320</v>
      </c>
      <c r="M407" s="7" t="s">
        <v>252</v>
      </c>
      <c r="N407" s="7" t="s">
        <v>825</v>
      </c>
      <c r="O407" s="7" t="s">
        <v>328</v>
      </c>
      <c r="P407">
        <v>1990</v>
      </c>
      <c r="Q407">
        <v>2009</v>
      </c>
      <c r="R407" t="s">
        <v>247</v>
      </c>
      <c r="S407">
        <v>1</v>
      </c>
      <c r="T407">
        <v>0</v>
      </c>
      <c r="U407">
        <v>1</v>
      </c>
      <c r="V407" s="16" t="s">
        <v>60</v>
      </c>
      <c r="W407">
        <v>0</v>
      </c>
      <c r="Z407">
        <v>1</v>
      </c>
      <c r="AA407">
        <v>0</v>
      </c>
      <c r="AB407">
        <v>0</v>
      </c>
      <c r="AC407">
        <v>1</v>
      </c>
      <c r="AD407">
        <v>1</v>
      </c>
      <c r="AE407">
        <v>0</v>
      </c>
      <c r="AF407">
        <v>0</v>
      </c>
      <c r="AG407">
        <v>1</v>
      </c>
      <c r="AH407">
        <v>1</v>
      </c>
      <c r="AI407">
        <v>23</v>
      </c>
      <c r="AJ407">
        <v>2</v>
      </c>
      <c r="AK407" t="b">
        <v>1</v>
      </c>
    </row>
    <row r="408" spans="1:37" ht="30" x14ac:dyDescent="0.25">
      <c r="A408" s="17" t="s">
        <v>72</v>
      </c>
      <c r="B408" s="17" t="s">
        <v>58</v>
      </c>
      <c r="C408">
        <v>2011</v>
      </c>
      <c r="D408" s="3" t="s">
        <v>12</v>
      </c>
      <c r="E408" s="3" t="s">
        <v>610</v>
      </c>
      <c r="F408" s="29">
        <v>0</v>
      </c>
      <c r="G408" s="24">
        <v>0</v>
      </c>
      <c r="H408" s="5">
        <v>-5.0000000000000001E-3</v>
      </c>
      <c r="I408" s="5">
        <v>0.03</v>
      </c>
      <c r="J408" s="17" t="s">
        <v>107</v>
      </c>
      <c r="K408" s="20" t="s">
        <v>541</v>
      </c>
      <c r="L408" s="4">
        <v>151320</v>
      </c>
      <c r="M408" s="7" t="s">
        <v>252</v>
      </c>
      <c r="N408" s="7" t="s">
        <v>825</v>
      </c>
      <c r="O408" s="7" t="s">
        <v>328</v>
      </c>
      <c r="P408">
        <v>1990</v>
      </c>
      <c r="Q408">
        <v>2009</v>
      </c>
      <c r="R408" t="s">
        <v>247</v>
      </c>
      <c r="S408">
        <v>1</v>
      </c>
      <c r="T408">
        <v>0</v>
      </c>
      <c r="U408">
        <v>1</v>
      </c>
      <c r="V408" s="16" t="s">
        <v>60</v>
      </c>
      <c r="W408">
        <v>0</v>
      </c>
      <c r="Z408">
        <f>1-AA408</f>
        <v>0</v>
      </c>
      <c r="AA408">
        <v>1</v>
      </c>
      <c r="AB408">
        <v>0</v>
      </c>
      <c r="AC408">
        <v>1</v>
      </c>
      <c r="AD408">
        <v>1</v>
      </c>
      <c r="AE408">
        <v>0</v>
      </c>
      <c r="AF408">
        <v>0</v>
      </c>
      <c r="AG408">
        <v>1</v>
      </c>
      <c r="AH408">
        <v>1</v>
      </c>
      <c r="AI408">
        <v>23</v>
      </c>
      <c r="AJ408">
        <v>2</v>
      </c>
      <c r="AK408" t="b">
        <v>1</v>
      </c>
    </row>
    <row r="409" spans="1:37" ht="30" x14ac:dyDescent="0.25">
      <c r="A409" s="17" t="s">
        <v>72</v>
      </c>
      <c r="B409" s="17" t="s">
        <v>58</v>
      </c>
      <c r="C409">
        <v>2011</v>
      </c>
      <c r="D409" s="3" t="s">
        <v>12</v>
      </c>
      <c r="E409" s="3" t="s">
        <v>610</v>
      </c>
      <c r="F409" s="29">
        <v>0</v>
      </c>
      <c r="G409" s="24">
        <v>0</v>
      </c>
      <c r="H409" s="5">
        <v>-2E-3</v>
      </c>
      <c r="I409" s="5">
        <v>3.5000000000000003E-2</v>
      </c>
      <c r="J409" s="17" t="s">
        <v>108</v>
      </c>
      <c r="K409" s="20" t="s">
        <v>541</v>
      </c>
      <c r="L409" s="4">
        <v>151320</v>
      </c>
      <c r="M409" s="7" t="s">
        <v>252</v>
      </c>
      <c r="N409" s="7" t="s">
        <v>825</v>
      </c>
      <c r="O409" s="7" t="s">
        <v>328</v>
      </c>
      <c r="P409">
        <v>1990</v>
      </c>
      <c r="Q409">
        <v>2009</v>
      </c>
      <c r="R409" t="s">
        <v>247</v>
      </c>
      <c r="S409">
        <v>1</v>
      </c>
      <c r="T409">
        <v>0</v>
      </c>
      <c r="U409">
        <v>1</v>
      </c>
      <c r="V409" s="16" t="s">
        <v>60</v>
      </c>
      <c r="W409">
        <v>0</v>
      </c>
      <c r="Z409">
        <v>1</v>
      </c>
      <c r="AA409">
        <v>0</v>
      </c>
      <c r="AB409">
        <v>0</v>
      </c>
      <c r="AC409">
        <v>1</v>
      </c>
      <c r="AD409">
        <v>1</v>
      </c>
      <c r="AE409">
        <v>0</v>
      </c>
      <c r="AF409">
        <v>0</v>
      </c>
      <c r="AG409">
        <v>1</v>
      </c>
      <c r="AH409">
        <v>1</v>
      </c>
      <c r="AI409">
        <v>23</v>
      </c>
      <c r="AJ409">
        <v>2</v>
      </c>
      <c r="AK409" t="b">
        <v>1</v>
      </c>
    </row>
    <row r="410" spans="1:37" ht="30" x14ac:dyDescent="0.25">
      <c r="A410" s="17" t="s">
        <v>72</v>
      </c>
      <c r="B410" s="17" t="s">
        <v>58</v>
      </c>
      <c r="C410">
        <v>2011</v>
      </c>
      <c r="D410" s="3" t="s">
        <v>12</v>
      </c>
      <c r="E410" s="3" t="s">
        <v>610</v>
      </c>
      <c r="F410" s="29">
        <v>0</v>
      </c>
      <c r="G410" s="26">
        <v>1</v>
      </c>
      <c r="H410" s="5">
        <v>0.13100000000000001</v>
      </c>
      <c r="I410" s="5">
        <v>0.106</v>
      </c>
      <c r="J410" s="17" t="s">
        <v>105</v>
      </c>
      <c r="K410" s="20" t="s">
        <v>542</v>
      </c>
      <c r="L410" s="4">
        <v>13186</v>
      </c>
      <c r="M410" s="7" t="s">
        <v>252</v>
      </c>
      <c r="N410" s="7" t="s">
        <v>825</v>
      </c>
      <c r="O410" s="7" t="s">
        <v>328</v>
      </c>
      <c r="P410">
        <v>1990</v>
      </c>
      <c r="Q410">
        <v>2009</v>
      </c>
      <c r="R410" t="s">
        <v>247</v>
      </c>
      <c r="S410">
        <v>1</v>
      </c>
      <c r="T410">
        <v>0</v>
      </c>
      <c r="U410">
        <v>1</v>
      </c>
      <c r="V410" s="16" t="s">
        <v>60</v>
      </c>
      <c r="W410">
        <v>0</v>
      </c>
      <c r="Z410">
        <f>1-AA410</f>
        <v>0</v>
      </c>
      <c r="AA410">
        <v>1</v>
      </c>
      <c r="AB410">
        <v>0</v>
      </c>
      <c r="AC410">
        <v>1</v>
      </c>
      <c r="AD410">
        <v>1</v>
      </c>
      <c r="AE410">
        <v>0</v>
      </c>
      <c r="AF410">
        <v>0</v>
      </c>
      <c r="AG410">
        <v>1</v>
      </c>
      <c r="AH410">
        <v>1</v>
      </c>
      <c r="AI410">
        <v>23</v>
      </c>
      <c r="AJ410">
        <v>2</v>
      </c>
      <c r="AK410" t="b">
        <v>1</v>
      </c>
    </row>
    <row r="411" spans="1:37" ht="30" x14ac:dyDescent="0.25">
      <c r="A411" s="17" t="s">
        <v>72</v>
      </c>
      <c r="B411" s="17" t="s">
        <v>58</v>
      </c>
      <c r="C411">
        <v>2011</v>
      </c>
      <c r="D411" s="3" t="s">
        <v>12</v>
      </c>
      <c r="E411" s="3" t="s">
        <v>610</v>
      </c>
      <c r="F411" s="29">
        <v>0</v>
      </c>
      <c r="G411" s="24">
        <v>0</v>
      </c>
      <c r="H411" s="5">
        <v>0.2</v>
      </c>
      <c r="I411" s="5">
        <v>0.14599999999999999</v>
      </c>
      <c r="J411" s="17" t="s">
        <v>106</v>
      </c>
      <c r="K411" s="20" t="s">
        <v>542</v>
      </c>
      <c r="L411" s="4">
        <v>13186</v>
      </c>
      <c r="M411" s="7" t="s">
        <v>252</v>
      </c>
      <c r="N411" s="7" t="s">
        <v>825</v>
      </c>
      <c r="O411" s="7" t="s">
        <v>328</v>
      </c>
      <c r="P411">
        <v>1990</v>
      </c>
      <c r="Q411">
        <v>2009</v>
      </c>
      <c r="R411" t="s">
        <v>247</v>
      </c>
      <c r="S411">
        <v>1</v>
      </c>
      <c r="T411">
        <v>0</v>
      </c>
      <c r="U411">
        <v>1</v>
      </c>
      <c r="V411" s="16" t="s">
        <v>60</v>
      </c>
      <c r="W411">
        <v>0</v>
      </c>
      <c r="Z411">
        <v>1</v>
      </c>
      <c r="AA411">
        <v>0</v>
      </c>
      <c r="AB411">
        <v>0</v>
      </c>
      <c r="AC411">
        <v>1</v>
      </c>
      <c r="AD411">
        <v>1</v>
      </c>
      <c r="AE411">
        <v>0</v>
      </c>
      <c r="AF411">
        <v>0</v>
      </c>
      <c r="AG411">
        <v>1</v>
      </c>
      <c r="AH411">
        <v>1</v>
      </c>
      <c r="AI411">
        <v>23</v>
      </c>
      <c r="AJ411">
        <v>2</v>
      </c>
      <c r="AK411" t="b">
        <v>1</v>
      </c>
    </row>
    <row r="412" spans="1:37" ht="30" x14ac:dyDescent="0.25">
      <c r="A412" s="17" t="s">
        <v>72</v>
      </c>
      <c r="B412" s="17" t="s">
        <v>58</v>
      </c>
      <c r="C412">
        <v>2011</v>
      </c>
      <c r="D412" s="3" t="s">
        <v>12</v>
      </c>
      <c r="E412" s="3" t="s">
        <v>610</v>
      </c>
      <c r="F412" s="29">
        <v>0</v>
      </c>
      <c r="G412" s="24">
        <v>0</v>
      </c>
      <c r="H412" s="5">
        <v>2.8000000000000001E-2</v>
      </c>
      <c r="I412" s="5">
        <v>0.10100000000000001</v>
      </c>
      <c r="J412" s="17" t="s">
        <v>107</v>
      </c>
      <c r="K412" s="20" t="s">
        <v>542</v>
      </c>
      <c r="L412" s="4">
        <v>13186</v>
      </c>
      <c r="M412" s="7" t="s">
        <v>252</v>
      </c>
      <c r="N412" s="7" t="s">
        <v>825</v>
      </c>
      <c r="O412" s="7" t="s">
        <v>328</v>
      </c>
      <c r="P412">
        <v>1990</v>
      </c>
      <c r="Q412">
        <v>2009</v>
      </c>
      <c r="R412" t="s">
        <v>247</v>
      </c>
      <c r="S412">
        <v>1</v>
      </c>
      <c r="T412">
        <v>0</v>
      </c>
      <c r="U412">
        <v>1</v>
      </c>
      <c r="V412" s="16" t="s">
        <v>60</v>
      </c>
      <c r="W412">
        <v>0</v>
      </c>
      <c r="Z412">
        <f>1-AA412</f>
        <v>0</v>
      </c>
      <c r="AA412">
        <v>1</v>
      </c>
      <c r="AB412">
        <v>0</v>
      </c>
      <c r="AC412">
        <v>1</v>
      </c>
      <c r="AD412">
        <v>1</v>
      </c>
      <c r="AE412">
        <v>0</v>
      </c>
      <c r="AF412">
        <v>0</v>
      </c>
      <c r="AG412">
        <v>1</v>
      </c>
      <c r="AH412">
        <v>1</v>
      </c>
      <c r="AI412">
        <v>23</v>
      </c>
      <c r="AJ412">
        <v>2</v>
      </c>
      <c r="AK412" t="b">
        <v>1</v>
      </c>
    </row>
    <row r="413" spans="1:37" ht="30" x14ac:dyDescent="0.25">
      <c r="A413" s="17" t="s">
        <v>72</v>
      </c>
      <c r="B413" s="17" t="s">
        <v>58</v>
      </c>
      <c r="C413">
        <v>2011</v>
      </c>
      <c r="D413" s="3" t="s">
        <v>12</v>
      </c>
      <c r="E413" s="3" t="s">
        <v>610</v>
      </c>
      <c r="F413" s="29">
        <v>0</v>
      </c>
      <c r="G413" s="24">
        <v>0</v>
      </c>
      <c r="H413" s="5">
        <v>-1.7000000000000001E-2</v>
      </c>
      <c r="I413" s="5">
        <v>0.16</v>
      </c>
      <c r="J413" s="17" t="s">
        <v>108</v>
      </c>
      <c r="K413" s="20" t="s">
        <v>542</v>
      </c>
      <c r="L413" s="4">
        <v>13186</v>
      </c>
      <c r="M413" s="7" t="s">
        <v>252</v>
      </c>
      <c r="N413" s="7" t="s">
        <v>825</v>
      </c>
      <c r="O413" s="7" t="s">
        <v>328</v>
      </c>
      <c r="P413">
        <v>1990</v>
      </c>
      <c r="Q413">
        <v>2009</v>
      </c>
      <c r="R413" t="s">
        <v>247</v>
      </c>
      <c r="S413">
        <v>1</v>
      </c>
      <c r="T413">
        <v>0</v>
      </c>
      <c r="U413">
        <v>1</v>
      </c>
      <c r="V413" s="16" t="s">
        <v>60</v>
      </c>
      <c r="W413">
        <v>0</v>
      </c>
      <c r="Z413">
        <v>1</v>
      </c>
      <c r="AA413">
        <v>0</v>
      </c>
      <c r="AB413">
        <v>0</v>
      </c>
      <c r="AC413">
        <v>1</v>
      </c>
      <c r="AD413">
        <v>1</v>
      </c>
      <c r="AE413">
        <v>0</v>
      </c>
      <c r="AF413">
        <v>0</v>
      </c>
      <c r="AG413">
        <v>1</v>
      </c>
      <c r="AH413">
        <v>1</v>
      </c>
      <c r="AI413">
        <v>23</v>
      </c>
      <c r="AJ413">
        <v>2</v>
      </c>
      <c r="AK413" t="b">
        <v>1</v>
      </c>
    </row>
    <row r="414" spans="1:37" ht="30" x14ac:dyDescent="0.25">
      <c r="A414" s="17" t="s">
        <v>72</v>
      </c>
      <c r="B414" s="17" t="s">
        <v>58</v>
      </c>
      <c r="C414">
        <v>2011</v>
      </c>
      <c r="D414" s="3" t="s">
        <v>12</v>
      </c>
      <c r="E414" s="3" t="s">
        <v>610</v>
      </c>
      <c r="F414" s="29">
        <v>0</v>
      </c>
      <c r="G414" s="26">
        <v>1</v>
      </c>
      <c r="H414" s="5">
        <v>-0.154</v>
      </c>
      <c r="I414" s="5">
        <v>4.5999999999999999E-2</v>
      </c>
      <c r="J414" s="17" t="s">
        <v>105</v>
      </c>
      <c r="K414" s="20" t="s">
        <v>543</v>
      </c>
      <c r="L414" s="4">
        <v>18224</v>
      </c>
      <c r="M414" s="7" t="s">
        <v>252</v>
      </c>
      <c r="N414" s="7" t="s">
        <v>825</v>
      </c>
      <c r="O414" s="7" t="s">
        <v>328</v>
      </c>
      <c r="P414">
        <v>1990</v>
      </c>
      <c r="Q414">
        <v>2009</v>
      </c>
      <c r="R414" t="s">
        <v>247</v>
      </c>
      <c r="S414">
        <v>1</v>
      </c>
      <c r="T414">
        <v>0</v>
      </c>
      <c r="U414">
        <v>1</v>
      </c>
      <c r="V414" s="16" t="s">
        <v>60</v>
      </c>
      <c r="W414">
        <v>0</v>
      </c>
      <c r="Z414">
        <f>1-AA414</f>
        <v>0</v>
      </c>
      <c r="AA414">
        <v>1</v>
      </c>
      <c r="AB414">
        <v>0</v>
      </c>
      <c r="AC414">
        <v>1</v>
      </c>
      <c r="AD414">
        <v>1</v>
      </c>
      <c r="AE414">
        <v>0</v>
      </c>
      <c r="AF414">
        <v>0</v>
      </c>
      <c r="AG414">
        <v>1</v>
      </c>
      <c r="AH414">
        <v>1</v>
      </c>
      <c r="AI414">
        <v>23</v>
      </c>
      <c r="AJ414">
        <v>2</v>
      </c>
      <c r="AK414" t="b">
        <v>1</v>
      </c>
    </row>
    <row r="415" spans="1:37" ht="30" x14ac:dyDescent="0.25">
      <c r="A415" s="17" t="s">
        <v>72</v>
      </c>
      <c r="B415" s="17" t="s">
        <v>58</v>
      </c>
      <c r="C415">
        <v>2011</v>
      </c>
      <c r="D415" s="3" t="s">
        <v>12</v>
      </c>
      <c r="E415" s="3" t="s">
        <v>610</v>
      </c>
      <c r="F415" s="29">
        <v>0</v>
      </c>
      <c r="G415" s="24">
        <v>0</v>
      </c>
      <c r="H415" s="5">
        <v>-0.36399999999999999</v>
      </c>
      <c r="I415" s="5">
        <v>0.113</v>
      </c>
      <c r="J415" s="17" t="s">
        <v>106</v>
      </c>
      <c r="K415" s="20" t="s">
        <v>543</v>
      </c>
      <c r="L415" s="4">
        <v>18224</v>
      </c>
      <c r="M415" s="7" t="s">
        <v>252</v>
      </c>
      <c r="N415" s="7" t="s">
        <v>825</v>
      </c>
      <c r="O415" s="7" t="s">
        <v>328</v>
      </c>
      <c r="P415">
        <v>1990</v>
      </c>
      <c r="Q415">
        <v>2009</v>
      </c>
      <c r="R415" t="s">
        <v>247</v>
      </c>
      <c r="S415">
        <v>1</v>
      </c>
      <c r="T415">
        <v>0</v>
      </c>
      <c r="U415">
        <v>1</v>
      </c>
      <c r="V415" s="16" t="s">
        <v>60</v>
      </c>
      <c r="W415">
        <v>0</v>
      </c>
      <c r="Z415">
        <v>1</v>
      </c>
      <c r="AA415">
        <v>0</v>
      </c>
      <c r="AB415">
        <v>0</v>
      </c>
      <c r="AC415">
        <v>1</v>
      </c>
      <c r="AD415">
        <v>1</v>
      </c>
      <c r="AE415">
        <v>0</v>
      </c>
      <c r="AF415">
        <v>0</v>
      </c>
      <c r="AG415">
        <v>1</v>
      </c>
      <c r="AH415">
        <v>1</v>
      </c>
      <c r="AI415">
        <v>23</v>
      </c>
      <c r="AJ415">
        <v>2</v>
      </c>
      <c r="AK415" t="b">
        <v>1</v>
      </c>
    </row>
    <row r="416" spans="1:37" ht="30" x14ac:dyDescent="0.25">
      <c r="A416" s="17" t="s">
        <v>72</v>
      </c>
      <c r="B416" s="17" t="s">
        <v>58</v>
      </c>
      <c r="C416">
        <v>2011</v>
      </c>
      <c r="D416" s="3" t="s">
        <v>12</v>
      </c>
      <c r="E416" s="3" t="s">
        <v>610</v>
      </c>
      <c r="F416" s="29">
        <v>0</v>
      </c>
      <c r="G416" s="24">
        <v>0</v>
      </c>
      <c r="H416" s="5">
        <v>-1.5100000000000001E-2</v>
      </c>
      <c r="I416" s="5">
        <v>8.6999999999999994E-2</v>
      </c>
      <c r="J416" s="17" t="s">
        <v>107</v>
      </c>
      <c r="K416" s="20" t="s">
        <v>543</v>
      </c>
      <c r="L416" s="4">
        <v>18224</v>
      </c>
      <c r="M416" s="7" t="s">
        <v>252</v>
      </c>
      <c r="N416" s="7" t="s">
        <v>825</v>
      </c>
      <c r="O416" s="7" t="s">
        <v>328</v>
      </c>
      <c r="P416">
        <v>1990</v>
      </c>
      <c r="Q416">
        <v>2009</v>
      </c>
      <c r="R416" t="s">
        <v>247</v>
      </c>
      <c r="S416">
        <v>1</v>
      </c>
      <c r="T416">
        <v>0</v>
      </c>
      <c r="U416">
        <v>1</v>
      </c>
      <c r="V416" s="16" t="s">
        <v>60</v>
      </c>
      <c r="W416">
        <v>0</v>
      </c>
      <c r="Z416">
        <f>1-AA416</f>
        <v>0</v>
      </c>
      <c r="AA416">
        <v>1</v>
      </c>
      <c r="AB416">
        <v>0</v>
      </c>
      <c r="AC416">
        <v>1</v>
      </c>
      <c r="AD416">
        <v>1</v>
      </c>
      <c r="AE416">
        <v>0</v>
      </c>
      <c r="AF416">
        <v>0</v>
      </c>
      <c r="AG416">
        <v>1</v>
      </c>
      <c r="AH416">
        <v>1</v>
      </c>
      <c r="AI416">
        <v>23</v>
      </c>
      <c r="AJ416">
        <v>2</v>
      </c>
      <c r="AK416" t="b">
        <v>1</v>
      </c>
    </row>
    <row r="417" spans="1:37" ht="30" x14ac:dyDescent="0.25">
      <c r="A417" s="17" t="s">
        <v>72</v>
      </c>
      <c r="B417" s="17" t="s">
        <v>58</v>
      </c>
      <c r="C417">
        <v>2011</v>
      </c>
      <c r="D417" s="3" t="s">
        <v>12</v>
      </c>
      <c r="E417" s="3" t="s">
        <v>610</v>
      </c>
      <c r="F417" s="29">
        <v>0</v>
      </c>
      <c r="G417" s="24">
        <v>0</v>
      </c>
      <c r="H417" s="5">
        <v>-0.33300000000000002</v>
      </c>
      <c r="I417" s="5">
        <v>0.14000000000000001</v>
      </c>
      <c r="J417" s="17" t="s">
        <v>108</v>
      </c>
      <c r="K417" s="20" t="s">
        <v>543</v>
      </c>
      <c r="L417" s="4">
        <v>18224</v>
      </c>
      <c r="M417" s="7" t="s">
        <v>252</v>
      </c>
      <c r="N417" s="7" t="s">
        <v>825</v>
      </c>
      <c r="O417" s="7" t="s">
        <v>328</v>
      </c>
      <c r="P417">
        <v>1990</v>
      </c>
      <c r="Q417">
        <v>2009</v>
      </c>
      <c r="R417" t="s">
        <v>247</v>
      </c>
      <c r="S417">
        <v>1</v>
      </c>
      <c r="T417">
        <v>0</v>
      </c>
      <c r="U417">
        <v>1</v>
      </c>
      <c r="V417" s="16" t="s">
        <v>60</v>
      </c>
      <c r="W417">
        <v>0</v>
      </c>
      <c r="Z417">
        <v>1</v>
      </c>
      <c r="AA417">
        <v>0</v>
      </c>
      <c r="AB417">
        <v>0</v>
      </c>
      <c r="AC417">
        <v>1</v>
      </c>
      <c r="AD417">
        <v>1</v>
      </c>
      <c r="AE417">
        <v>0</v>
      </c>
      <c r="AF417">
        <v>0</v>
      </c>
      <c r="AG417">
        <v>1</v>
      </c>
      <c r="AH417">
        <v>1</v>
      </c>
      <c r="AI417">
        <v>23</v>
      </c>
      <c r="AJ417">
        <v>2</v>
      </c>
      <c r="AK417" t="b">
        <v>1</v>
      </c>
    </row>
    <row r="418" spans="1:37" ht="30" x14ac:dyDescent="0.25">
      <c r="A418" s="18" t="s">
        <v>511</v>
      </c>
      <c r="B418" s="18" t="s">
        <v>512</v>
      </c>
      <c r="C418">
        <v>2011</v>
      </c>
      <c r="D418" s="3" t="s">
        <v>561</v>
      </c>
      <c r="E418" s="3" t="s">
        <v>610</v>
      </c>
      <c r="F418" s="29">
        <v>1</v>
      </c>
      <c r="G418" s="24">
        <v>0</v>
      </c>
      <c r="H418" s="5">
        <f>0.04/0.82</f>
        <v>4.878048780487805E-2</v>
      </c>
      <c r="I418" s="5">
        <f>0.03/0.82</f>
        <v>3.6585365853658534E-2</v>
      </c>
      <c r="J418" s="19" t="s">
        <v>517</v>
      </c>
      <c r="K418" s="19" t="s">
        <v>513</v>
      </c>
      <c r="L418" s="4">
        <v>129722</v>
      </c>
      <c r="M418" s="7" t="s">
        <v>252</v>
      </c>
      <c r="N418" s="7" t="s">
        <v>825</v>
      </c>
      <c r="O418" s="7" t="s">
        <v>328</v>
      </c>
      <c r="P418">
        <v>1997</v>
      </c>
      <c r="Q418">
        <v>2006</v>
      </c>
      <c r="R418" t="s">
        <v>247</v>
      </c>
      <c r="S418">
        <v>1</v>
      </c>
      <c r="T418">
        <v>0</v>
      </c>
      <c r="U418">
        <v>0</v>
      </c>
      <c r="W418">
        <v>0</v>
      </c>
      <c r="Z418">
        <v>0</v>
      </c>
      <c r="AA418">
        <v>1</v>
      </c>
      <c r="AB418">
        <v>1</v>
      </c>
      <c r="AC418">
        <v>0</v>
      </c>
      <c r="AD418">
        <v>0</v>
      </c>
      <c r="AE418">
        <v>0</v>
      </c>
      <c r="AF418">
        <v>0</v>
      </c>
      <c r="AG418">
        <v>1</v>
      </c>
      <c r="AH418">
        <v>1</v>
      </c>
      <c r="AI418">
        <v>24</v>
      </c>
      <c r="AJ418">
        <v>10</v>
      </c>
      <c r="AK418" t="b">
        <v>1</v>
      </c>
    </row>
    <row r="419" spans="1:37" ht="30" x14ac:dyDescent="0.25">
      <c r="A419" s="18" t="s">
        <v>511</v>
      </c>
      <c r="B419" s="18" t="s">
        <v>512</v>
      </c>
      <c r="C419">
        <v>2011</v>
      </c>
      <c r="D419" s="3" t="s">
        <v>561</v>
      </c>
      <c r="E419" s="3" t="s">
        <v>610</v>
      </c>
      <c r="F419" s="29">
        <v>0</v>
      </c>
      <c r="G419" s="24">
        <v>0</v>
      </c>
      <c r="H419" s="5">
        <f>(0.05+0.04)/0.79</f>
        <v>0.11392405063291139</v>
      </c>
      <c r="I419" s="5">
        <f>SQRT(0.03^2+0.05^2)/0.79</f>
        <v>7.3809517656269627E-2</v>
      </c>
      <c r="J419" s="19" t="s">
        <v>520</v>
      </c>
      <c r="K419" s="19" t="s">
        <v>514</v>
      </c>
      <c r="L419" s="4">
        <v>129722</v>
      </c>
      <c r="M419" s="7" t="s">
        <v>252</v>
      </c>
      <c r="N419" s="7" t="s">
        <v>825</v>
      </c>
      <c r="O419" s="7" t="s">
        <v>328</v>
      </c>
      <c r="P419">
        <v>1997</v>
      </c>
      <c r="Q419">
        <v>2006</v>
      </c>
      <c r="R419" t="s">
        <v>247</v>
      </c>
      <c r="S419">
        <v>1</v>
      </c>
      <c r="T419">
        <v>0</v>
      </c>
      <c r="U419">
        <v>0</v>
      </c>
      <c r="W419">
        <v>0</v>
      </c>
      <c r="Z419">
        <v>0</v>
      </c>
      <c r="AA419">
        <v>1</v>
      </c>
      <c r="AB419">
        <v>1</v>
      </c>
      <c r="AC419">
        <v>0</v>
      </c>
      <c r="AD419">
        <v>0</v>
      </c>
      <c r="AE419">
        <v>0</v>
      </c>
      <c r="AF419">
        <v>0</v>
      </c>
      <c r="AG419">
        <v>1</v>
      </c>
      <c r="AH419">
        <v>1</v>
      </c>
      <c r="AI419">
        <v>24</v>
      </c>
      <c r="AJ419">
        <v>10</v>
      </c>
      <c r="AK419" t="b">
        <v>1</v>
      </c>
    </row>
    <row r="420" spans="1:37" ht="30" x14ac:dyDescent="0.25">
      <c r="A420" s="18" t="s">
        <v>511</v>
      </c>
      <c r="B420" s="18" t="s">
        <v>512</v>
      </c>
      <c r="C420">
        <v>2011</v>
      </c>
      <c r="D420" s="3" t="s">
        <v>561</v>
      </c>
      <c r="E420" s="3" t="s">
        <v>610</v>
      </c>
      <c r="F420" s="29">
        <v>0</v>
      </c>
      <c r="G420" s="24">
        <v>0</v>
      </c>
      <c r="H420" s="5">
        <f>0.07/0.77</f>
        <v>9.0909090909090912E-2</v>
      </c>
      <c r="I420" s="5">
        <f>0.04/0.77</f>
        <v>5.1948051948051945E-2</v>
      </c>
      <c r="J420" s="19" t="s">
        <v>518</v>
      </c>
      <c r="K420" s="19" t="s">
        <v>528</v>
      </c>
      <c r="L420" s="4">
        <v>88684</v>
      </c>
      <c r="M420" s="7" t="s">
        <v>252</v>
      </c>
      <c r="N420" s="7" t="s">
        <v>825</v>
      </c>
      <c r="O420" s="7" t="s">
        <v>328</v>
      </c>
      <c r="P420">
        <v>1997</v>
      </c>
      <c r="Q420">
        <v>2006</v>
      </c>
      <c r="R420" t="s">
        <v>247</v>
      </c>
      <c r="S420">
        <v>1</v>
      </c>
      <c r="T420">
        <v>0</v>
      </c>
      <c r="U420">
        <v>0</v>
      </c>
      <c r="W420">
        <v>0</v>
      </c>
      <c r="Z420">
        <v>0</v>
      </c>
      <c r="AA420">
        <v>1</v>
      </c>
      <c r="AB420">
        <v>1</v>
      </c>
      <c r="AC420">
        <v>0</v>
      </c>
      <c r="AD420">
        <v>0</v>
      </c>
      <c r="AE420">
        <v>0</v>
      </c>
      <c r="AF420">
        <v>0</v>
      </c>
      <c r="AG420">
        <v>1</v>
      </c>
      <c r="AH420">
        <v>1</v>
      </c>
      <c r="AI420">
        <v>24</v>
      </c>
      <c r="AJ420">
        <v>10</v>
      </c>
      <c r="AK420" t="b">
        <v>1</v>
      </c>
    </row>
    <row r="421" spans="1:37" ht="30" x14ac:dyDescent="0.25">
      <c r="A421" s="18" t="s">
        <v>511</v>
      </c>
      <c r="B421" s="18" t="s">
        <v>512</v>
      </c>
      <c r="C421">
        <v>2011</v>
      </c>
      <c r="D421" s="3" t="s">
        <v>561</v>
      </c>
      <c r="E421" s="3" t="s">
        <v>610</v>
      </c>
      <c r="F421" s="29">
        <v>0</v>
      </c>
      <c r="G421" s="24">
        <v>0</v>
      </c>
      <c r="H421" s="5">
        <f>(0.07+0)/0.77</f>
        <v>9.0909090909090912E-2</v>
      </c>
      <c r="I421" s="5">
        <f>SQRT(0.04^2+0.06^2)/0.77</f>
        <v>9.3650682479584121E-2</v>
      </c>
      <c r="J421" s="19" t="s">
        <v>521</v>
      </c>
      <c r="K421" s="19" t="s">
        <v>529</v>
      </c>
      <c r="L421" s="4">
        <v>88684</v>
      </c>
      <c r="M421" s="7" t="s">
        <v>252</v>
      </c>
      <c r="N421" s="7" t="s">
        <v>825</v>
      </c>
      <c r="O421" s="7" t="s">
        <v>328</v>
      </c>
      <c r="P421">
        <v>1997</v>
      </c>
      <c r="Q421">
        <v>2006</v>
      </c>
      <c r="R421" t="s">
        <v>247</v>
      </c>
      <c r="S421">
        <v>1</v>
      </c>
      <c r="T421">
        <v>0</v>
      </c>
      <c r="U421">
        <v>0</v>
      </c>
      <c r="W421">
        <v>0</v>
      </c>
      <c r="Z421">
        <v>0</v>
      </c>
      <c r="AA421">
        <v>1</v>
      </c>
      <c r="AB421">
        <v>1</v>
      </c>
      <c r="AC421">
        <v>0</v>
      </c>
      <c r="AD421">
        <v>0</v>
      </c>
      <c r="AE421">
        <v>0</v>
      </c>
      <c r="AF421">
        <v>0</v>
      </c>
      <c r="AG421">
        <v>1</v>
      </c>
      <c r="AH421">
        <v>1</v>
      </c>
      <c r="AI421">
        <v>24</v>
      </c>
      <c r="AJ421">
        <v>10</v>
      </c>
      <c r="AK421" t="b">
        <v>1</v>
      </c>
    </row>
    <row r="422" spans="1:37" ht="30" x14ac:dyDescent="0.25">
      <c r="A422" s="18" t="s">
        <v>511</v>
      </c>
      <c r="B422" s="18" t="s">
        <v>512</v>
      </c>
      <c r="C422">
        <v>2011</v>
      </c>
      <c r="D422" s="3" t="s">
        <v>561</v>
      </c>
      <c r="E422" s="3" t="s">
        <v>610</v>
      </c>
      <c r="F422" s="29">
        <v>0</v>
      </c>
      <c r="G422" s="24">
        <v>0</v>
      </c>
      <c r="H422" s="5">
        <f>-0.03/0.76</f>
        <v>-3.9473684210526314E-2</v>
      </c>
      <c r="I422" s="5">
        <f>0.11/0.76</f>
        <v>0.14473684210526316</v>
      </c>
      <c r="J422" s="19" t="s">
        <v>519</v>
      </c>
      <c r="K422" s="19" t="s">
        <v>515</v>
      </c>
      <c r="L422" s="4">
        <v>45204</v>
      </c>
      <c r="M422" s="7" t="s">
        <v>252</v>
      </c>
      <c r="N422" s="7" t="s">
        <v>825</v>
      </c>
      <c r="O422" s="7" t="s">
        <v>328</v>
      </c>
      <c r="P422">
        <v>1997</v>
      </c>
      <c r="Q422">
        <v>2006</v>
      </c>
      <c r="R422" t="s">
        <v>247</v>
      </c>
      <c r="S422">
        <v>1</v>
      </c>
      <c r="T422">
        <v>0</v>
      </c>
      <c r="U422">
        <v>0</v>
      </c>
      <c r="W422">
        <v>0</v>
      </c>
      <c r="Z422">
        <v>0</v>
      </c>
      <c r="AA422">
        <v>1</v>
      </c>
      <c r="AB422">
        <v>1</v>
      </c>
      <c r="AC422">
        <v>0</v>
      </c>
      <c r="AD422">
        <v>0</v>
      </c>
      <c r="AE422">
        <v>0</v>
      </c>
      <c r="AF422">
        <v>0</v>
      </c>
      <c r="AG422">
        <v>1</v>
      </c>
      <c r="AH422">
        <v>1</v>
      </c>
      <c r="AI422">
        <v>24</v>
      </c>
      <c r="AJ422">
        <v>10</v>
      </c>
      <c r="AK422" t="b">
        <v>1</v>
      </c>
    </row>
    <row r="423" spans="1:37" ht="30" x14ac:dyDescent="0.25">
      <c r="A423" s="18" t="s">
        <v>511</v>
      </c>
      <c r="B423" s="18" t="s">
        <v>512</v>
      </c>
      <c r="C423">
        <v>2011</v>
      </c>
      <c r="D423" s="3" t="s">
        <v>561</v>
      </c>
      <c r="E423" s="3" t="s">
        <v>610</v>
      </c>
      <c r="F423" s="29">
        <v>0</v>
      </c>
      <c r="G423" s="24">
        <v>0</v>
      </c>
      <c r="H423" s="5">
        <f>(-0.03+0.1)/0.75</f>
        <v>9.3333333333333338E-2</v>
      </c>
      <c r="I423" s="5">
        <f>SQRT(0.11^2+0.13^2)/0.75</f>
        <v>0.2270584848790187</v>
      </c>
      <c r="J423" s="19" t="s">
        <v>522</v>
      </c>
      <c r="K423" s="19" t="s">
        <v>516</v>
      </c>
      <c r="L423" s="4">
        <v>45204</v>
      </c>
      <c r="M423" s="7" t="s">
        <v>252</v>
      </c>
      <c r="N423" s="7" t="s">
        <v>825</v>
      </c>
      <c r="O423" s="7" t="s">
        <v>328</v>
      </c>
      <c r="P423">
        <v>1997</v>
      </c>
      <c r="Q423">
        <v>2006</v>
      </c>
      <c r="R423" t="s">
        <v>247</v>
      </c>
      <c r="S423">
        <v>1</v>
      </c>
      <c r="T423">
        <v>0</v>
      </c>
      <c r="U423">
        <v>0</v>
      </c>
      <c r="W423">
        <v>0</v>
      </c>
      <c r="Z423">
        <v>0</v>
      </c>
      <c r="AA423">
        <v>1</v>
      </c>
      <c r="AB423">
        <v>1</v>
      </c>
      <c r="AC423">
        <v>0</v>
      </c>
      <c r="AD423">
        <v>0</v>
      </c>
      <c r="AE423">
        <v>0</v>
      </c>
      <c r="AF423">
        <v>0</v>
      </c>
      <c r="AG423">
        <v>1</v>
      </c>
      <c r="AH423">
        <v>1</v>
      </c>
      <c r="AI423">
        <v>24</v>
      </c>
      <c r="AJ423">
        <v>10</v>
      </c>
      <c r="AK423" t="b">
        <v>1</v>
      </c>
    </row>
    <row r="424" spans="1:37" x14ac:dyDescent="0.25">
      <c r="A424" s="18" t="s">
        <v>511</v>
      </c>
      <c r="B424" s="18" t="s">
        <v>512</v>
      </c>
      <c r="C424">
        <v>2011</v>
      </c>
      <c r="D424" s="3" t="s">
        <v>561</v>
      </c>
      <c r="E424" s="3" t="s">
        <v>610</v>
      </c>
      <c r="F424" s="29">
        <v>0</v>
      </c>
      <c r="G424" s="24">
        <v>0</v>
      </c>
      <c r="H424" s="5">
        <f>0.06/0.86</f>
        <v>6.9767441860465115E-2</v>
      </c>
      <c r="I424" s="5">
        <f>0.02/0.86</f>
        <v>2.3255813953488372E-2</v>
      </c>
      <c r="J424" s="19" t="s">
        <v>525</v>
      </c>
      <c r="K424" s="19" t="s">
        <v>523</v>
      </c>
      <c r="L424" s="4">
        <v>150486</v>
      </c>
      <c r="M424" s="7" t="s">
        <v>252</v>
      </c>
      <c r="N424" s="7" t="s">
        <v>825</v>
      </c>
      <c r="O424" s="7" t="s">
        <v>328</v>
      </c>
      <c r="P424">
        <v>1997</v>
      </c>
      <c r="Q424">
        <v>2006</v>
      </c>
      <c r="R424" t="s">
        <v>247</v>
      </c>
      <c r="S424">
        <v>1</v>
      </c>
      <c r="T424">
        <v>0</v>
      </c>
      <c r="U424">
        <v>0</v>
      </c>
      <c r="W424">
        <v>0</v>
      </c>
      <c r="Z424">
        <v>0</v>
      </c>
      <c r="AA424">
        <v>1</v>
      </c>
      <c r="AB424">
        <v>1</v>
      </c>
      <c r="AC424">
        <v>0</v>
      </c>
      <c r="AD424">
        <v>0</v>
      </c>
      <c r="AE424">
        <v>0</v>
      </c>
      <c r="AF424">
        <v>0</v>
      </c>
      <c r="AG424">
        <v>1</v>
      </c>
      <c r="AH424">
        <v>1</v>
      </c>
      <c r="AI424">
        <v>24</v>
      </c>
      <c r="AJ424">
        <v>10</v>
      </c>
      <c r="AK424" t="b">
        <v>1</v>
      </c>
    </row>
    <row r="425" spans="1:37" ht="30" x14ac:dyDescent="0.25">
      <c r="A425" s="18" t="s">
        <v>511</v>
      </c>
      <c r="B425" s="18" t="s">
        <v>512</v>
      </c>
      <c r="C425">
        <v>2011</v>
      </c>
      <c r="D425" s="3" t="s">
        <v>561</v>
      </c>
      <c r="E425" s="3" t="s">
        <v>610</v>
      </c>
      <c r="F425" s="29">
        <v>0</v>
      </c>
      <c r="G425" s="24">
        <v>0</v>
      </c>
      <c r="H425" s="5">
        <f>(0.06-0.01)/0.83</f>
        <v>6.0240963855421686E-2</v>
      </c>
      <c r="I425" s="5">
        <f>SQRT(0.02^2+0.02^2)/0.83</f>
        <v>3.4077435237905906E-2</v>
      </c>
      <c r="J425" s="19" t="s">
        <v>822</v>
      </c>
      <c r="K425" s="19" t="s">
        <v>524</v>
      </c>
      <c r="L425" s="4">
        <v>150486</v>
      </c>
      <c r="M425" s="7" t="s">
        <v>252</v>
      </c>
      <c r="N425" s="7" t="s">
        <v>825</v>
      </c>
      <c r="O425" s="7" t="s">
        <v>328</v>
      </c>
      <c r="P425">
        <v>1997</v>
      </c>
      <c r="Q425">
        <v>2006</v>
      </c>
      <c r="R425" t="s">
        <v>247</v>
      </c>
      <c r="S425">
        <v>1</v>
      </c>
      <c r="T425">
        <v>0</v>
      </c>
      <c r="U425">
        <v>0</v>
      </c>
      <c r="W425">
        <v>0</v>
      </c>
      <c r="Z425">
        <v>0</v>
      </c>
      <c r="AA425">
        <v>1</v>
      </c>
      <c r="AB425">
        <v>1</v>
      </c>
      <c r="AC425">
        <v>0</v>
      </c>
      <c r="AD425">
        <v>0</v>
      </c>
      <c r="AE425">
        <v>0</v>
      </c>
      <c r="AF425">
        <v>0</v>
      </c>
      <c r="AG425">
        <v>1</v>
      </c>
      <c r="AH425">
        <v>1</v>
      </c>
      <c r="AI425">
        <v>24</v>
      </c>
      <c r="AJ425">
        <v>10</v>
      </c>
      <c r="AK425" t="b">
        <v>1</v>
      </c>
    </row>
    <row r="426" spans="1:37" x14ac:dyDescent="0.25">
      <c r="A426" s="18" t="s">
        <v>511</v>
      </c>
      <c r="B426" s="18" t="s">
        <v>512</v>
      </c>
      <c r="C426">
        <v>2011</v>
      </c>
      <c r="D426" s="3" t="s">
        <v>561</v>
      </c>
      <c r="E426" s="3" t="s">
        <v>610</v>
      </c>
      <c r="F426" s="29">
        <v>0</v>
      </c>
      <c r="G426" s="24">
        <v>0</v>
      </c>
      <c r="H426" s="5">
        <f>0.02/0.86</f>
        <v>2.3255813953488372E-2</v>
      </c>
      <c r="I426" s="5">
        <f>0.02/0.86</f>
        <v>2.3255813953488372E-2</v>
      </c>
      <c r="J426" s="19" t="s">
        <v>526</v>
      </c>
      <c r="K426" s="19" t="s">
        <v>523</v>
      </c>
      <c r="L426" s="4">
        <v>90408</v>
      </c>
      <c r="M426" s="7" t="s">
        <v>252</v>
      </c>
      <c r="N426" s="7" t="s">
        <v>825</v>
      </c>
      <c r="O426" s="7" t="s">
        <v>328</v>
      </c>
      <c r="P426">
        <v>1997</v>
      </c>
      <c r="Q426">
        <v>2006</v>
      </c>
      <c r="R426" t="s">
        <v>247</v>
      </c>
      <c r="S426">
        <v>1</v>
      </c>
      <c r="T426">
        <v>0</v>
      </c>
      <c r="U426">
        <v>0</v>
      </c>
      <c r="W426">
        <v>0</v>
      </c>
      <c r="Z426">
        <v>0</v>
      </c>
      <c r="AA426">
        <v>1</v>
      </c>
      <c r="AB426">
        <v>1</v>
      </c>
      <c r="AC426">
        <v>0</v>
      </c>
      <c r="AD426">
        <v>0</v>
      </c>
      <c r="AE426">
        <v>0</v>
      </c>
      <c r="AF426">
        <v>0</v>
      </c>
      <c r="AG426">
        <v>1</v>
      </c>
      <c r="AH426">
        <v>1</v>
      </c>
      <c r="AI426">
        <v>24</v>
      </c>
      <c r="AJ426">
        <v>10</v>
      </c>
      <c r="AK426" t="b">
        <v>1</v>
      </c>
    </row>
    <row r="427" spans="1:37" ht="45" x14ac:dyDescent="0.25">
      <c r="A427" s="18" t="s">
        <v>511</v>
      </c>
      <c r="B427" s="18" t="s">
        <v>512</v>
      </c>
      <c r="C427">
        <v>2011</v>
      </c>
      <c r="D427" s="3" t="s">
        <v>561</v>
      </c>
      <c r="E427" s="3" t="s">
        <v>610</v>
      </c>
      <c r="F427" s="29">
        <v>0</v>
      </c>
      <c r="G427" s="24">
        <v>0</v>
      </c>
      <c r="H427" s="5">
        <f>(0.02+0.07)/0.79</f>
        <v>0.1139240506329114</v>
      </c>
      <c r="I427" s="5">
        <f>SQRT(0.02^2+0.03^2)/0.79</f>
        <v>4.5639889562835302E-2</v>
      </c>
      <c r="J427" s="19" t="s">
        <v>822</v>
      </c>
      <c r="K427" s="19" t="s">
        <v>530</v>
      </c>
      <c r="L427" s="4">
        <v>90408</v>
      </c>
      <c r="M427" s="7" t="s">
        <v>252</v>
      </c>
      <c r="N427" s="7" t="s">
        <v>825</v>
      </c>
      <c r="O427" s="7" t="s">
        <v>328</v>
      </c>
      <c r="P427">
        <v>1997</v>
      </c>
      <c r="Q427">
        <v>2006</v>
      </c>
      <c r="R427" t="s">
        <v>247</v>
      </c>
      <c r="S427">
        <v>1</v>
      </c>
      <c r="T427">
        <v>0</v>
      </c>
      <c r="U427">
        <v>0</v>
      </c>
      <c r="W427">
        <v>0</v>
      </c>
      <c r="Z427">
        <v>0</v>
      </c>
      <c r="AA427">
        <v>1</v>
      </c>
      <c r="AB427">
        <v>1</v>
      </c>
      <c r="AC427">
        <v>0</v>
      </c>
      <c r="AD427">
        <v>0</v>
      </c>
      <c r="AE427">
        <v>0</v>
      </c>
      <c r="AF427">
        <v>0</v>
      </c>
      <c r="AG427">
        <v>1</v>
      </c>
      <c r="AH427">
        <v>1</v>
      </c>
      <c r="AI427">
        <v>24</v>
      </c>
      <c r="AJ427">
        <v>10</v>
      </c>
      <c r="AK427" t="b">
        <v>1</v>
      </c>
    </row>
    <row r="428" spans="1:37" x14ac:dyDescent="0.25">
      <c r="A428" s="18" t="s">
        <v>511</v>
      </c>
      <c r="B428" s="18" t="s">
        <v>512</v>
      </c>
      <c r="C428">
        <v>2011</v>
      </c>
      <c r="D428" s="3" t="s">
        <v>561</v>
      </c>
      <c r="E428" s="3" t="s">
        <v>610</v>
      </c>
      <c r="F428" s="29">
        <v>0</v>
      </c>
      <c r="G428" s="24">
        <v>0</v>
      </c>
      <c r="H428" s="5">
        <f>0/0.86</f>
        <v>0</v>
      </c>
      <c r="I428" s="5">
        <f>0.03/0.86</f>
        <v>3.4883720930232558E-2</v>
      </c>
      <c r="J428" s="19" t="s">
        <v>527</v>
      </c>
      <c r="K428" s="19" t="s">
        <v>523</v>
      </c>
      <c r="L428" s="4">
        <v>74913</v>
      </c>
      <c r="M428" s="7" t="s">
        <v>252</v>
      </c>
      <c r="N428" s="7" t="s">
        <v>825</v>
      </c>
      <c r="O428" s="7" t="s">
        <v>328</v>
      </c>
      <c r="P428">
        <v>1997</v>
      </c>
      <c r="Q428">
        <v>2006</v>
      </c>
      <c r="R428" t="s">
        <v>247</v>
      </c>
      <c r="S428">
        <v>1</v>
      </c>
      <c r="T428">
        <v>0</v>
      </c>
      <c r="U428">
        <v>0</v>
      </c>
      <c r="W428">
        <v>0</v>
      </c>
      <c r="Z428">
        <v>0</v>
      </c>
      <c r="AA428">
        <v>1</v>
      </c>
      <c r="AB428">
        <v>1</v>
      </c>
      <c r="AC428">
        <v>0</v>
      </c>
      <c r="AD428">
        <v>0</v>
      </c>
      <c r="AE428">
        <v>0</v>
      </c>
      <c r="AF428">
        <v>0</v>
      </c>
      <c r="AG428">
        <v>1</v>
      </c>
      <c r="AH428">
        <v>1</v>
      </c>
      <c r="AI428">
        <v>24</v>
      </c>
      <c r="AJ428">
        <v>10</v>
      </c>
      <c r="AK428" t="b">
        <v>1</v>
      </c>
    </row>
    <row r="429" spans="1:37" ht="45" x14ac:dyDescent="0.25">
      <c r="A429" s="18" t="s">
        <v>511</v>
      </c>
      <c r="B429" s="18" t="s">
        <v>512</v>
      </c>
      <c r="C429">
        <v>2011</v>
      </c>
      <c r="D429" s="3" t="s">
        <v>561</v>
      </c>
      <c r="E429" s="3" t="s">
        <v>610</v>
      </c>
      <c r="F429" s="29">
        <v>0</v>
      </c>
      <c r="G429" s="24">
        <v>0</v>
      </c>
      <c r="H429" s="5">
        <f>(0+0.09)/0.8</f>
        <v>0.11249999999999999</v>
      </c>
      <c r="I429" s="5">
        <f>SQRT(0.03^2+0.03^2)/0.8</f>
        <v>5.3033008588991064E-2</v>
      </c>
      <c r="J429" s="19" t="s">
        <v>822</v>
      </c>
      <c r="K429" s="19" t="s">
        <v>531</v>
      </c>
      <c r="L429" s="4">
        <v>74913</v>
      </c>
      <c r="M429" s="7" t="s">
        <v>252</v>
      </c>
      <c r="N429" s="7" t="s">
        <v>825</v>
      </c>
      <c r="O429" s="7" t="s">
        <v>328</v>
      </c>
      <c r="P429">
        <v>1997</v>
      </c>
      <c r="Q429">
        <v>2006</v>
      </c>
      <c r="R429" t="s">
        <v>247</v>
      </c>
      <c r="S429">
        <v>1</v>
      </c>
      <c r="T429">
        <v>0</v>
      </c>
      <c r="U429">
        <v>0</v>
      </c>
      <c r="W429">
        <v>0</v>
      </c>
      <c r="Z429">
        <v>0</v>
      </c>
      <c r="AA429">
        <v>1</v>
      </c>
      <c r="AB429">
        <v>1</v>
      </c>
      <c r="AC429">
        <v>0</v>
      </c>
      <c r="AD429">
        <v>0</v>
      </c>
      <c r="AE429">
        <v>0</v>
      </c>
      <c r="AF429">
        <v>0</v>
      </c>
      <c r="AG429">
        <v>1</v>
      </c>
      <c r="AH429">
        <v>1</v>
      </c>
      <c r="AI429">
        <v>24</v>
      </c>
      <c r="AJ429">
        <v>10</v>
      </c>
      <c r="AK429" t="b">
        <v>1</v>
      </c>
    </row>
    <row r="430" spans="1:37" x14ac:dyDescent="0.25">
      <c r="A430" s="17" t="s">
        <v>19</v>
      </c>
      <c r="B430" s="17" t="s">
        <v>20</v>
      </c>
      <c r="C430">
        <v>2012</v>
      </c>
      <c r="D430" s="3" t="s">
        <v>159</v>
      </c>
      <c r="E430" s="3" t="s">
        <v>613</v>
      </c>
      <c r="F430" s="29">
        <v>1</v>
      </c>
      <c r="G430" s="24">
        <v>0</v>
      </c>
      <c r="H430" s="5">
        <v>-0.19400000000000001</v>
      </c>
      <c r="I430" s="5">
        <v>1.2E-2</v>
      </c>
      <c r="J430" s="17" t="s">
        <v>21</v>
      </c>
      <c r="K430" s="20" t="s">
        <v>22</v>
      </c>
      <c r="M430" s="7" t="s">
        <v>403</v>
      </c>
      <c r="N430" s="7" t="s">
        <v>825</v>
      </c>
      <c r="O430" s="7" t="s">
        <v>328</v>
      </c>
      <c r="P430">
        <v>1990</v>
      </c>
      <c r="Q430">
        <v>2008</v>
      </c>
      <c r="R430" t="s">
        <v>255</v>
      </c>
      <c r="S430">
        <v>1</v>
      </c>
      <c r="T430">
        <v>0</v>
      </c>
      <c r="U430">
        <v>0</v>
      </c>
      <c r="W430">
        <v>0</v>
      </c>
      <c r="Z430">
        <f t="shared" ref="Z430:Z436" si="6">1-AA430</f>
        <v>0</v>
      </c>
      <c r="AA430">
        <v>1</v>
      </c>
      <c r="AB430">
        <v>1</v>
      </c>
      <c r="AC430">
        <v>0</v>
      </c>
      <c r="AD430">
        <v>0</v>
      </c>
      <c r="AE430">
        <v>1</v>
      </c>
      <c r="AF430">
        <v>0</v>
      </c>
      <c r="AG430">
        <v>1</v>
      </c>
      <c r="AH430">
        <v>1</v>
      </c>
      <c r="AI430">
        <v>25</v>
      </c>
      <c r="AJ430">
        <v>1</v>
      </c>
      <c r="AK430" t="b">
        <v>1</v>
      </c>
    </row>
    <row r="431" spans="1:37" ht="45" x14ac:dyDescent="0.25">
      <c r="A431" s="17" t="s">
        <v>392</v>
      </c>
      <c r="B431" s="17" t="s">
        <v>24</v>
      </c>
      <c r="C431">
        <v>2012</v>
      </c>
      <c r="D431" s="3" t="s">
        <v>25</v>
      </c>
      <c r="E431" s="3" t="s">
        <v>614</v>
      </c>
      <c r="F431" s="29">
        <v>0</v>
      </c>
      <c r="G431" s="26">
        <v>1</v>
      </c>
      <c r="H431" s="5">
        <v>-0.23</v>
      </c>
      <c r="I431" s="5">
        <v>7.9000000000000001E-2</v>
      </c>
      <c r="J431" s="17" t="s">
        <v>393</v>
      </c>
      <c r="K431" s="20" t="s">
        <v>54</v>
      </c>
      <c r="L431" s="4">
        <v>116800</v>
      </c>
      <c r="M431" s="7" t="s">
        <v>289</v>
      </c>
      <c r="N431" s="7" t="s">
        <v>826</v>
      </c>
      <c r="O431" s="7" t="s">
        <v>356</v>
      </c>
      <c r="P431">
        <v>1990</v>
      </c>
      <c r="Q431">
        <v>2005</v>
      </c>
      <c r="R431" t="s">
        <v>247</v>
      </c>
      <c r="S431">
        <v>0</v>
      </c>
      <c r="T431">
        <v>1</v>
      </c>
      <c r="U431">
        <v>0</v>
      </c>
      <c r="W431">
        <v>1</v>
      </c>
      <c r="Z431">
        <f t="shared" si="6"/>
        <v>0</v>
      </c>
      <c r="AA431">
        <v>1</v>
      </c>
      <c r="AB431">
        <v>1</v>
      </c>
      <c r="AC431">
        <v>0</v>
      </c>
      <c r="AD431">
        <v>0</v>
      </c>
      <c r="AE431">
        <v>0</v>
      </c>
      <c r="AF431">
        <v>0</v>
      </c>
      <c r="AG431">
        <v>1</v>
      </c>
      <c r="AH431">
        <v>1</v>
      </c>
      <c r="AI431">
        <v>26</v>
      </c>
      <c r="AJ431">
        <v>1</v>
      </c>
      <c r="AK431" t="b">
        <v>1</v>
      </c>
    </row>
    <row r="432" spans="1:37" ht="45" x14ac:dyDescent="0.25">
      <c r="A432" s="17" t="s">
        <v>392</v>
      </c>
      <c r="B432" s="17" t="s">
        <v>24</v>
      </c>
      <c r="C432">
        <v>2012</v>
      </c>
      <c r="D432" s="3" t="s">
        <v>25</v>
      </c>
      <c r="E432" s="3" t="s">
        <v>614</v>
      </c>
      <c r="F432" s="29">
        <v>0</v>
      </c>
      <c r="G432" s="26">
        <v>1</v>
      </c>
      <c r="H432" s="5">
        <v>-9.8000000000000004E-2</v>
      </c>
      <c r="I432" s="5">
        <v>3.9E-2</v>
      </c>
      <c r="J432" s="17" t="s">
        <v>394</v>
      </c>
      <c r="K432" s="20" t="s">
        <v>54</v>
      </c>
      <c r="L432" s="4">
        <v>116800</v>
      </c>
      <c r="M432" s="7" t="s">
        <v>289</v>
      </c>
      <c r="N432" s="7" t="s">
        <v>826</v>
      </c>
      <c r="O432" s="7" t="s">
        <v>356</v>
      </c>
      <c r="P432">
        <v>1990</v>
      </c>
      <c r="Q432">
        <v>2005</v>
      </c>
      <c r="R432" t="s">
        <v>247</v>
      </c>
      <c r="S432">
        <v>0</v>
      </c>
      <c r="T432">
        <v>1</v>
      </c>
      <c r="U432">
        <v>0</v>
      </c>
      <c r="W432">
        <v>1</v>
      </c>
      <c r="Z432">
        <f t="shared" si="6"/>
        <v>0</v>
      </c>
      <c r="AA432">
        <v>1</v>
      </c>
      <c r="AB432">
        <v>1</v>
      </c>
      <c r="AC432">
        <v>0</v>
      </c>
      <c r="AD432">
        <v>0</v>
      </c>
      <c r="AE432">
        <v>0</v>
      </c>
      <c r="AF432">
        <v>0</v>
      </c>
      <c r="AG432">
        <v>1</v>
      </c>
      <c r="AH432">
        <v>1</v>
      </c>
      <c r="AI432">
        <v>26</v>
      </c>
      <c r="AJ432">
        <v>1</v>
      </c>
      <c r="AK432" t="b">
        <v>1</v>
      </c>
    </row>
    <row r="433" spans="1:37" ht="45" x14ac:dyDescent="0.25">
      <c r="A433" s="17" t="s">
        <v>392</v>
      </c>
      <c r="B433" s="17" t="s">
        <v>24</v>
      </c>
      <c r="C433">
        <v>2012</v>
      </c>
      <c r="D433" s="3" t="s">
        <v>25</v>
      </c>
      <c r="E433" s="3" t="s">
        <v>614</v>
      </c>
      <c r="F433" s="29">
        <v>1</v>
      </c>
      <c r="G433" s="24">
        <v>0</v>
      </c>
      <c r="H433" s="5">
        <v>-6.0000000000000001E-3</v>
      </c>
      <c r="I433" s="5">
        <v>3.3000000000000002E-2</v>
      </c>
      <c r="J433" s="17" t="s">
        <v>395</v>
      </c>
      <c r="K433" s="20" t="s">
        <v>54</v>
      </c>
      <c r="L433" s="4">
        <v>116800</v>
      </c>
      <c r="M433" s="7" t="s">
        <v>289</v>
      </c>
      <c r="N433" s="7" t="s">
        <v>826</v>
      </c>
      <c r="O433" s="7" t="s">
        <v>356</v>
      </c>
      <c r="P433">
        <v>1990</v>
      </c>
      <c r="Q433">
        <v>2005</v>
      </c>
      <c r="R433" t="s">
        <v>247</v>
      </c>
      <c r="S433">
        <v>0</v>
      </c>
      <c r="T433">
        <v>1</v>
      </c>
      <c r="U433">
        <v>0</v>
      </c>
      <c r="W433">
        <v>1</v>
      </c>
      <c r="Z433">
        <f t="shared" si="6"/>
        <v>0</v>
      </c>
      <c r="AA433">
        <v>1</v>
      </c>
      <c r="AB433">
        <v>1</v>
      </c>
      <c r="AC433">
        <v>0</v>
      </c>
      <c r="AD433">
        <v>0</v>
      </c>
      <c r="AE433">
        <v>0</v>
      </c>
      <c r="AF433">
        <v>0</v>
      </c>
      <c r="AG433">
        <v>1</v>
      </c>
      <c r="AH433">
        <v>1</v>
      </c>
      <c r="AI433">
        <v>26</v>
      </c>
      <c r="AJ433">
        <v>1</v>
      </c>
      <c r="AK433" t="b">
        <v>1</v>
      </c>
    </row>
    <row r="434" spans="1:37" ht="45" x14ac:dyDescent="0.25">
      <c r="A434" s="17" t="s">
        <v>392</v>
      </c>
      <c r="B434" s="17" t="s">
        <v>24</v>
      </c>
      <c r="C434">
        <v>2012</v>
      </c>
      <c r="D434" s="3" t="s">
        <v>25</v>
      </c>
      <c r="E434" s="3" t="s">
        <v>614</v>
      </c>
      <c r="F434" s="29">
        <v>0</v>
      </c>
      <c r="G434" s="24">
        <v>0</v>
      </c>
      <c r="H434" s="5">
        <v>-0.09</v>
      </c>
      <c r="I434" s="5">
        <v>2.5999999999999999E-2</v>
      </c>
      <c r="J434" s="17" t="s">
        <v>396</v>
      </c>
      <c r="K434" s="20" t="s">
        <v>54</v>
      </c>
      <c r="L434" s="4">
        <v>116800</v>
      </c>
      <c r="M434" s="7" t="s">
        <v>289</v>
      </c>
      <c r="N434" s="7" t="s">
        <v>826</v>
      </c>
      <c r="O434" s="7" t="s">
        <v>356</v>
      </c>
      <c r="P434">
        <v>1990</v>
      </c>
      <c r="Q434">
        <v>2005</v>
      </c>
      <c r="R434" t="s">
        <v>247</v>
      </c>
      <c r="S434">
        <v>0</v>
      </c>
      <c r="T434">
        <v>1</v>
      </c>
      <c r="U434">
        <v>0</v>
      </c>
      <c r="W434">
        <v>1</v>
      </c>
      <c r="Z434">
        <f t="shared" si="6"/>
        <v>0</v>
      </c>
      <c r="AA434">
        <v>1</v>
      </c>
      <c r="AB434">
        <v>1</v>
      </c>
      <c r="AC434">
        <v>0</v>
      </c>
      <c r="AD434">
        <v>0</v>
      </c>
      <c r="AE434">
        <v>0</v>
      </c>
      <c r="AF434">
        <v>0</v>
      </c>
      <c r="AG434">
        <v>1</v>
      </c>
      <c r="AH434">
        <v>1</v>
      </c>
      <c r="AI434">
        <v>26</v>
      </c>
      <c r="AJ434">
        <v>1</v>
      </c>
      <c r="AK434" t="b">
        <v>1</v>
      </c>
    </row>
    <row r="435" spans="1:37" ht="45" x14ac:dyDescent="0.25">
      <c r="A435" s="17" t="s">
        <v>392</v>
      </c>
      <c r="B435" s="17" t="s">
        <v>24</v>
      </c>
      <c r="C435">
        <v>2012</v>
      </c>
      <c r="D435" s="3" t="s">
        <v>25</v>
      </c>
      <c r="E435" s="3" t="s">
        <v>614</v>
      </c>
      <c r="F435" s="29">
        <v>0</v>
      </c>
      <c r="G435" s="24">
        <v>0</v>
      </c>
      <c r="H435" s="5">
        <v>0.14799999999999999</v>
      </c>
      <c r="I435" s="5">
        <v>6.6000000000000003E-2</v>
      </c>
      <c r="J435" s="17" t="s">
        <v>397</v>
      </c>
      <c r="K435" s="20" t="s">
        <v>55</v>
      </c>
      <c r="L435" s="4">
        <v>105088</v>
      </c>
      <c r="M435" s="7" t="s">
        <v>289</v>
      </c>
      <c r="N435" s="7" t="s">
        <v>826</v>
      </c>
      <c r="O435" s="7" t="s">
        <v>356</v>
      </c>
      <c r="P435">
        <v>1990</v>
      </c>
      <c r="Q435">
        <v>2005</v>
      </c>
      <c r="R435" t="s">
        <v>247</v>
      </c>
      <c r="S435">
        <v>0</v>
      </c>
      <c r="T435">
        <v>1</v>
      </c>
      <c r="U435">
        <v>0</v>
      </c>
      <c r="W435">
        <v>1</v>
      </c>
      <c r="X435" t="s">
        <v>568</v>
      </c>
      <c r="Z435">
        <f t="shared" si="6"/>
        <v>0</v>
      </c>
      <c r="AA435">
        <v>1</v>
      </c>
      <c r="AB435">
        <v>1</v>
      </c>
      <c r="AC435">
        <v>0</v>
      </c>
      <c r="AD435">
        <v>0</v>
      </c>
      <c r="AE435">
        <v>0</v>
      </c>
      <c r="AF435">
        <v>0</v>
      </c>
      <c r="AG435">
        <v>1</v>
      </c>
      <c r="AH435">
        <v>1</v>
      </c>
      <c r="AI435">
        <v>26</v>
      </c>
      <c r="AJ435">
        <v>1</v>
      </c>
      <c r="AK435" t="b">
        <v>1</v>
      </c>
    </row>
    <row r="436" spans="1:37" ht="45" x14ac:dyDescent="0.25">
      <c r="A436" s="17" t="s">
        <v>392</v>
      </c>
      <c r="B436" s="17" t="s">
        <v>24</v>
      </c>
      <c r="C436">
        <v>2012</v>
      </c>
      <c r="D436" s="3" t="s">
        <v>25</v>
      </c>
      <c r="E436" s="3" t="s">
        <v>614</v>
      </c>
      <c r="F436" s="29">
        <v>0</v>
      </c>
      <c r="G436" s="24">
        <v>0</v>
      </c>
      <c r="H436" s="5">
        <v>-8.3000000000000004E-2</v>
      </c>
      <c r="I436" s="5">
        <v>4.9000000000000002E-2</v>
      </c>
      <c r="J436" s="17" t="s">
        <v>398</v>
      </c>
      <c r="K436" s="20" t="s">
        <v>56</v>
      </c>
      <c r="L436" s="4">
        <v>115008</v>
      </c>
      <c r="M436" s="7" t="s">
        <v>289</v>
      </c>
      <c r="N436" s="7" t="s">
        <v>826</v>
      </c>
      <c r="O436" s="7" t="s">
        <v>356</v>
      </c>
      <c r="P436">
        <v>1990</v>
      </c>
      <c r="Q436">
        <v>2005</v>
      </c>
      <c r="R436" t="s">
        <v>247</v>
      </c>
      <c r="S436">
        <v>0</v>
      </c>
      <c r="T436">
        <v>1</v>
      </c>
      <c r="U436">
        <v>0</v>
      </c>
      <c r="W436">
        <v>1</v>
      </c>
      <c r="X436" t="s">
        <v>567</v>
      </c>
      <c r="Z436">
        <f t="shared" si="6"/>
        <v>0</v>
      </c>
      <c r="AA436">
        <v>1</v>
      </c>
      <c r="AB436">
        <v>1</v>
      </c>
      <c r="AC436">
        <v>0</v>
      </c>
      <c r="AD436">
        <v>0</v>
      </c>
      <c r="AE436">
        <v>0</v>
      </c>
      <c r="AF436">
        <v>0</v>
      </c>
      <c r="AG436">
        <v>1</v>
      </c>
      <c r="AH436">
        <v>1</v>
      </c>
      <c r="AI436">
        <v>26</v>
      </c>
      <c r="AJ436">
        <v>1</v>
      </c>
      <c r="AK436" t="b">
        <v>1</v>
      </c>
    </row>
    <row r="437" spans="1:37" ht="30" x14ac:dyDescent="0.25">
      <c r="A437" s="18" t="s">
        <v>325</v>
      </c>
      <c r="B437" s="18" t="s">
        <v>326</v>
      </c>
      <c r="C437">
        <v>2012</v>
      </c>
      <c r="D437" s="3" t="s">
        <v>561</v>
      </c>
      <c r="E437" s="3" t="s">
        <v>576</v>
      </c>
      <c r="F437" s="29">
        <v>1</v>
      </c>
      <c r="G437" s="24">
        <v>0</v>
      </c>
      <c r="H437" s="5">
        <v>-0.67500000000000004</v>
      </c>
      <c r="I437" s="5">
        <v>0.25785566298342549</v>
      </c>
      <c r="J437" s="18" t="s">
        <v>336</v>
      </c>
      <c r="K437" s="20" t="s">
        <v>327</v>
      </c>
      <c r="L437" s="4">
        <v>5169</v>
      </c>
      <c r="M437" s="7" t="s">
        <v>252</v>
      </c>
      <c r="N437" s="7" t="s">
        <v>825</v>
      </c>
      <c r="O437" s="7" t="s">
        <v>328</v>
      </c>
      <c r="P437">
        <v>2004</v>
      </c>
      <c r="Q437">
        <v>2006</v>
      </c>
      <c r="R437" t="s">
        <v>256</v>
      </c>
      <c r="S437">
        <v>1</v>
      </c>
      <c r="T437">
        <v>0</v>
      </c>
      <c r="U437">
        <v>0</v>
      </c>
      <c r="V437" s="16"/>
      <c r="W437">
        <v>0</v>
      </c>
      <c r="Z437">
        <v>1</v>
      </c>
      <c r="AA437">
        <v>0</v>
      </c>
      <c r="AB437">
        <v>1</v>
      </c>
      <c r="AC437">
        <v>0</v>
      </c>
      <c r="AD437">
        <v>0</v>
      </c>
      <c r="AE437">
        <v>0</v>
      </c>
      <c r="AF437">
        <v>1</v>
      </c>
      <c r="AG437">
        <v>1</v>
      </c>
      <c r="AH437">
        <v>1</v>
      </c>
      <c r="AI437">
        <v>29</v>
      </c>
      <c r="AJ437">
        <v>15</v>
      </c>
      <c r="AK437" t="b">
        <v>1</v>
      </c>
    </row>
    <row r="438" spans="1:37" ht="30" x14ac:dyDescent="0.25">
      <c r="A438" s="18" t="s">
        <v>325</v>
      </c>
      <c r="B438" s="18" t="s">
        <v>326</v>
      </c>
      <c r="C438">
        <v>2012</v>
      </c>
      <c r="D438" s="3" t="s">
        <v>561</v>
      </c>
      <c r="E438" s="3" t="s">
        <v>576</v>
      </c>
      <c r="F438" s="29">
        <v>0</v>
      </c>
      <c r="G438" s="24">
        <v>0</v>
      </c>
      <c r="H438" s="5">
        <v>-0.64800000000000002</v>
      </c>
      <c r="I438" s="5">
        <v>0.24896408839779016</v>
      </c>
      <c r="J438" s="18" t="s">
        <v>337</v>
      </c>
      <c r="K438" s="20" t="s">
        <v>327</v>
      </c>
      <c r="L438" s="4">
        <v>5169</v>
      </c>
      <c r="M438" s="7" t="s">
        <v>252</v>
      </c>
      <c r="N438" s="7" t="s">
        <v>825</v>
      </c>
      <c r="O438" s="7" t="s">
        <v>328</v>
      </c>
      <c r="P438">
        <v>2004</v>
      </c>
      <c r="Q438">
        <v>2006</v>
      </c>
      <c r="R438" t="s">
        <v>256</v>
      </c>
      <c r="S438">
        <v>1</v>
      </c>
      <c r="T438">
        <v>0</v>
      </c>
      <c r="U438">
        <v>0</v>
      </c>
      <c r="V438" s="16"/>
      <c r="W438">
        <v>0</v>
      </c>
      <c r="Z438">
        <v>1</v>
      </c>
      <c r="AA438">
        <v>0</v>
      </c>
      <c r="AB438">
        <v>1</v>
      </c>
      <c r="AC438">
        <v>0</v>
      </c>
      <c r="AD438">
        <v>0</v>
      </c>
      <c r="AE438">
        <v>0</v>
      </c>
      <c r="AF438">
        <v>1</v>
      </c>
      <c r="AG438">
        <v>1</v>
      </c>
      <c r="AH438">
        <v>1</v>
      </c>
      <c r="AI438">
        <v>29</v>
      </c>
      <c r="AJ438">
        <v>15</v>
      </c>
      <c r="AK438" t="b">
        <v>1</v>
      </c>
    </row>
    <row r="439" spans="1:37" ht="30" x14ac:dyDescent="0.25">
      <c r="A439" s="18" t="s">
        <v>325</v>
      </c>
      <c r="B439" s="18" t="s">
        <v>326</v>
      </c>
      <c r="C439">
        <v>2012</v>
      </c>
      <c r="D439" s="3" t="s">
        <v>561</v>
      </c>
      <c r="E439" s="3" t="s">
        <v>576</v>
      </c>
      <c r="F439" s="29">
        <v>0</v>
      </c>
      <c r="G439" s="24">
        <v>0</v>
      </c>
      <c r="H439" s="5">
        <v>-0.79100000000000004</v>
      </c>
      <c r="I439" s="5">
        <v>0.39615384615384625</v>
      </c>
      <c r="J439" s="18" t="s">
        <v>338</v>
      </c>
      <c r="K439" s="20" t="s">
        <v>329</v>
      </c>
      <c r="L439" s="4">
        <v>3925</v>
      </c>
      <c r="M439" s="7" t="s">
        <v>252</v>
      </c>
      <c r="N439" s="7" t="s">
        <v>825</v>
      </c>
      <c r="O439" s="7" t="s">
        <v>328</v>
      </c>
      <c r="P439">
        <v>2004</v>
      </c>
      <c r="Q439">
        <v>2006</v>
      </c>
      <c r="R439" t="s">
        <v>256</v>
      </c>
      <c r="S439">
        <v>1</v>
      </c>
      <c r="T439">
        <v>0</v>
      </c>
      <c r="U439">
        <v>1</v>
      </c>
      <c r="V439" s="16" t="s">
        <v>60</v>
      </c>
      <c r="W439">
        <v>0</v>
      </c>
      <c r="Z439">
        <v>1</v>
      </c>
      <c r="AA439">
        <v>0</v>
      </c>
      <c r="AB439">
        <v>1</v>
      </c>
      <c r="AC439">
        <v>0</v>
      </c>
      <c r="AD439">
        <v>0</v>
      </c>
      <c r="AE439">
        <v>0</v>
      </c>
      <c r="AF439">
        <v>1</v>
      </c>
      <c r="AG439">
        <v>1</v>
      </c>
      <c r="AH439">
        <v>1</v>
      </c>
      <c r="AI439">
        <v>29</v>
      </c>
      <c r="AJ439">
        <v>15</v>
      </c>
      <c r="AK439" t="b">
        <v>1</v>
      </c>
    </row>
    <row r="440" spans="1:37" ht="30" x14ac:dyDescent="0.25">
      <c r="A440" s="18" t="s">
        <v>325</v>
      </c>
      <c r="B440" s="18" t="s">
        <v>326</v>
      </c>
      <c r="C440">
        <v>2012</v>
      </c>
      <c r="D440" s="3" t="s">
        <v>561</v>
      </c>
      <c r="E440" s="3" t="s">
        <v>576</v>
      </c>
      <c r="F440" s="29">
        <v>0</v>
      </c>
      <c r="G440" s="24">
        <v>0</v>
      </c>
      <c r="H440" s="5">
        <v>-0.89</v>
      </c>
      <c r="I440" s="5">
        <v>0.44567307692307695</v>
      </c>
      <c r="J440" s="18" t="s">
        <v>339</v>
      </c>
      <c r="K440" s="20" t="s">
        <v>329</v>
      </c>
      <c r="L440" s="4">
        <v>3925</v>
      </c>
      <c r="M440" s="7" t="s">
        <v>252</v>
      </c>
      <c r="N440" s="7" t="s">
        <v>825</v>
      </c>
      <c r="O440" s="7" t="s">
        <v>328</v>
      </c>
      <c r="P440">
        <v>2004</v>
      </c>
      <c r="Q440">
        <v>2006</v>
      </c>
      <c r="R440" t="s">
        <v>256</v>
      </c>
      <c r="S440">
        <v>1</v>
      </c>
      <c r="T440">
        <v>0</v>
      </c>
      <c r="U440">
        <v>1</v>
      </c>
      <c r="V440" s="16" t="s">
        <v>60</v>
      </c>
      <c r="W440">
        <v>0</v>
      </c>
      <c r="Z440">
        <v>1</v>
      </c>
      <c r="AA440">
        <v>0</v>
      </c>
      <c r="AB440">
        <v>1</v>
      </c>
      <c r="AC440">
        <v>0</v>
      </c>
      <c r="AD440">
        <v>0</v>
      </c>
      <c r="AE440">
        <v>0</v>
      </c>
      <c r="AF440">
        <v>1</v>
      </c>
      <c r="AG440">
        <v>1</v>
      </c>
      <c r="AH440">
        <v>1</v>
      </c>
      <c r="AI440">
        <v>29</v>
      </c>
      <c r="AJ440">
        <v>15</v>
      </c>
      <c r="AK440" t="b">
        <v>1</v>
      </c>
    </row>
    <row r="441" spans="1:37" ht="30" x14ac:dyDescent="0.25">
      <c r="A441" s="18" t="s">
        <v>325</v>
      </c>
      <c r="B441" s="18" t="s">
        <v>326</v>
      </c>
      <c r="C441">
        <v>2012</v>
      </c>
      <c r="D441" s="3" t="s">
        <v>561</v>
      </c>
      <c r="E441" s="3" t="s">
        <v>576</v>
      </c>
      <c r="F441" s="29">
        <v>0</v>
      </c>
      <c r="G441" s="24">
        <v>0</v>
      </c>
      <c r="H441" s="5">
        <v>-0.74199999999999999</v>
      </c>
      <c r="I441" s="5">
        <v>0.46153398510242094</v>
      </c>
      <c r="J441" s="18" t="s">
        <v>340</v>
      </c>
      <c r="K441" s="20" t="s">
        <v>330</v>
      </c>
      <c r="L441" s="4">
        <v>718</v>
      </c>
      <c r="M441" s="7" t="s">
        <v>252</v>
      </c>
      <c r="N441" s="7" t="s">
        <v>825</v>
      </c>
      <c r="O441" s="7" t="s">
        <v>328</v>
      </c>
      <c r="P441">
        <v>2004</v>
      </c>
      <c r="Q441">
        <v>2006</v>
      </c>
      <c r="R441" t="s">
        <v>256</v>
      </c>
      <c r="S441">
        <v>1</v>
      </c>
      <c r="T441">
        <v>0</v>
      </c>
      <c r="U441">
        <v>1</v>
      </c>
      <c r="V441" s="16" t="s">
        <v>565</v>
      </c>
      <c r="W441">
        <v>0</v>
      </c>
      <c r="Z441">
        <v>1</v>
      </c>
      <c r="AA441">
        <v>0</v>
      </c>
      <c r="AB441">
        <v>1</v>
      </c>
      <c r="AC441">
        <v>0</v>
      </c>
      <c r="AD441">
        <v>0</v>
      </c>
      <c r="AE441">
        <v>0</v>
      </c>
      <c r="AF441">
        <v>1</v>
      </c>
      <c r="AG441">
        <v>1</v>
      </c>
      <c r="AH441">
        <v>1</v>
      </c>
      <c r="AI441">
        <v>29</v>
      </c>
      <c r="AJ441">
        <v>15</v>
      </c>
      <c r="AK441" t="b">
        <v>1</v>
      </c>
    </row>
    <row r="442" spans="1:37" ht="30" x14ac:dyDescent="0.25">
      <c r="A442" s="18" t="s">
        <v>325</v>
      </c>
      <c r="B442" s="18" t="s">
        <v>326</v>
      </c>
      <c r="C442">
        <v>2012</v>
      </c>
      <c r="D442" s="3" t="s">
        <v>561</v>
      </c>
      <c r="E442" s="3" t="s">
        <v>576</v>
      </c>
      <c r="F442" s="29">
        <v>0</v>
      </c>
      <c r="G442" s="24">
        <v>0</v>
      </c>
      <c r="H442" s="5">
        <v>-0.84399999999999997</v>
      </c>
      <c r="I442" s="5">
        <v>0.42557029795158291</v>
      </c>
      <c r="J442" s="18" t="s">
        <v>341</v>
      </c>
      <c r="K442" s="20" t="s">
        <v>330</v>
      </c>
      <c r="L442" s="4">
        <v>718</v>
      </c>
      <c r="M442" s="7" t="s">
        <v>252</v>
      </c>
      <c r="N442" s="7" t="s">
        <v>825</v>
      </c>
      <c r="O442" s="7" t="s">
        <v>328</v>
      </c>
      <c r="P442">
        <v>2004</v>
      </c>
      <c r="Q442">
        <v>2006</v>
      </c>
      <c r="R442" t="s">
        <v>256</v>
      </c>
      <c r="S442">
        <v>1</v>
      </c>
      <c r="T442">
        <v>0</v>
      </c>
      <c r="U442">
        <v>1</v>
      </c>
      <c r="V442" s="16" t="s">
        <v>565</v>
      </c>
      <c r="W442">
        <v>0</v>
      </c>
      <c r="Z442">
        <v>1</v>
      </c>
      <c r="AA442">
        <v>0</v>
      </c>
      <c r="AB442">
        <v>1</v>
      </c>
      <c r="AC442">
        <v>0</v>
      </c>
      <c r="AD442">
        <v>0</v>
      </c>
      <c r="AE442">
        <v>0</v>
      </c>
      <c r="AF442">
        <v>1</v>
      </c>
      <c r="AG442">
        <v>1</v>
      </c>
      <c r="AH442">
        <v>1</v>
      </c>
      <c r="AI442">
        <v>29</v>
      </c>
      <c r="AJ442">
        <v>15</v>
      </c>
      <c r="AK442" t="b">
        <v>1</v>
      </c>
    </row>
    <row r="443" spans="1:37" ht="30" x14ac:dyDescent="0.25">
      <c r="A443" s="18" t="s">
        <v>325</v>
      </c>
      <c r="B443" s="18" t="s">
        <v>326</v>
      </c>
      <c r="C443">
        <v>2012</v>
      </c>
      <c r="D443" s="3" t="s">
        <v>561</v>
      </c>
      <c r="E443" s="3" t="s">
        <v>576</v>
      </c>
      <c r="F443" s="29">
        <v>0</v>
      </c>
      <c r="G443" s="24">
        <v>0</v>
      </c>
      <c r="H443" s="5">
        <v>-0.28199999999999997</v>
      </c>
      <c r="I443" s="5">
        <v>0.18118791390728484</v>
      </c>
      <c r="J443" s="18" t="s">
        <v>342</v>
      </c>
      <c r="K443" s="20" t="s">
        <v>331</v>
      </c>
      <c r="L443" s="4">
        <v>526</v>
      </c>
      <c r="M443" s="7" t="s">
        <v>252</v>
      </c>
      <c r="N443" s="7" t="s">
        <v>825</v>
      </c>
      <c r="O443" s="7" t="s">
        <v>328</v>
      </c>
      <c r="P443">
        <v>2004</v>
      </c>
      <c r="Q443">
        <v>2006</v>
      </c>
      <c r="R443" t="s">
        <v>256</v>
      </c>
      <c r="S443">
        <v>1</v>
      </c>
      <c r="T443">
        <v>0</v>
      </c>
      <c r="U443">
        <v>0</v>
      </c>
      <c r="W443">
        <v>0</v>
      </c>
      <c r="Z443">
        <v>1</v>
      </c>
      <c r="AA443">
        <v>0</v>
      </c>
      <c r="AB443">
        <v>1</v>
      </c>
      <c r="AC443">
        <v>0</v>
      </c>
      <c r="AD443">
        <v>0</v>
      </c>
      <c r="AE443">
        <v>0</v>
      </c>
      <c r="AF443">
        <v>1</v>
      </c>
      <c r="AG443">
        <v>1</v>
      </c>
      <c r="AH443">
        <v>1</v>
      </c>
      <c r="AI443">
        <v>29</v>
      </c>
      <c r="AJ443">
        <v>15</v>
      </c>
      <c r="AK443" t="b">
        <v>1</v>
      </c>
    </row>
    <row r="444" spans="1:37" ht="30" x14ac:dyDescent="0.25">
      <c r="A444" s="18" t="s">
        <v>325</v>
      </c>
      <c r="B444" s="18" t="s">
        <v>326</v>
      </c>
      <c r="C444">
        <v>2012</v>
      </c>
      <c r="D444" s="3" t="s">
        <v>561</v>
      </c>
      <c r="E444" s="3" t="s">
        <v>576</v>
      </c>
      <c r="F444" s="29">
        <v>0</v>
      </c>
      <c r="G444" s="24">
        <v>0</v>
      </c>
      <c r="H444" s="5">
        <v>-0.373</v>
      </c>
      <c r="I444" s="5">
        <v>0.27178187086092725</v>
      </c>
      <c r="J444" s="18" t="s">
        <v>343</v>
      </c>
      <c r="K444" s="20" t="s">
        <v>331</v>
      </c>
      <c r="L444" s="4">
        <v>526</v>
      </c>
      <c r="M444" s="7" t="s">
        <v>252</v>
      </c>
      <c r="N444" s="7" t="s">
        <v>825</v>
      </c>
      <c r="O444" s="7" t="s">
        <v>328</v>
      </c>
      <c r="P444">
        <v>2004</v>
      </c>
      <c r="Q444">
        <v>2006</v>
      </c>
      <c r="R444" t="s">
        <v>256</v>
      </c>
      <c r="S444">
        <v>1</v>
      </c>
      <c r="T444">
        <v>0</v>
      </c>
      <c r="U444">
        <v>0</v>
      </c>
      <c r="W444">
        <v>0</v>
      </c>
      <c r="Z444">
        <v>1</v>
      </c>
      <c r="AA444">
        <v>0</v>
      </c>
      <c r="AB444">
        <v>1</v>
      </c>
      <c r="AC444">
        <v>0</v>
      </c>
      <c r="AD444">
        <v>0</v>
      </c>
      <c r="AE444">
        <v>0</v>
      </c>
      <c r="AF444">
        <v>1</v>
      </c>
      <c r="AG444">
        <v>1</v>
      </c>
      <c r="AH444">
        <v>1</v>
      </c>
      <c r="AI444">
        <v>29</v>
      </c>
      <c r="AJ444">
        <v>15</v>
      </c>
      <c r="AK444" t="b">
        <v>1</v>
      </c>
    </row>
    <row r="445" spans="1:37" ht="30" x14ac:dyDescent="0.25">
      <c r="A445" s="18" t="s">
        <v>325</v>
      </c>
      <c r="B445" s="18" t="s">
        <v>326</v>
      </c>
      <c r="C445">
        <v>2012</v>
      </c>
      <c r="D445" s="3" t="s">
        <v>561</v>
      </c>
      <c r="E445" s="3" t="s">
        <v>576</v>
      </c>
      <c r="F445" s="29">
        <v>0</v>
      </c>
      <c r="G445" s="24">
        <v>0</v>
      </c>
      <c r="H445" s="5">
        <v>-0.69299999999999995</v>
      </c>
      <c r="I445" s="5">
        <v>0.40901243093922701</v>
      </c>
      <c r="J445" s="18" t="s">
        <v>332</v>
      </c>
      <c r="K445" s="20" t="s">
        <v>327</v>
      </c>
      <c r="L445" s="4">
        <v>16020</v>
      </c>
      <c r="M445" s="7" t="s">
        <v>252</v>
      </c>
      <c r="N445" s="7" t="s">
        <v>825</v>
      </c>
      <c r="O445" s="7" t="s">
        <v>328</v>
      </c>
      <c r="P445">
        <v>2004</v>
      </c>
      <c r="Q445">
        <v>2006</v>
      </c>
      <c r="R445" t="s">
        <v>256</v>
      </c>
      <c r="S445">
        <v>1</v>
      </c>
      <c r="T445">
        <v>0</v>
      </c>
      <c r="U445">
        <v>0</v>
      </c>
      <c r="W445">
        <v>0</v>
      </c>
      <c r="Z445">
        <v>1</v>
      </c>
      <c r="AA445">
        <v>0</v>
      </c>
      <c r="AB445">
        <v>1</v>
      </c>
      <c r="AC445">
        <v>0</v>
      </c>
      <c r="AD445">
        <v>0</v>
      </c>
      <c r="AE445">
        <v>0</v>
      </c>
      <c r="AF445">
        <v>1</v>
      </c>
      <c r="AG445">
        <v>1</v>
      </c>
      <c r="AH445">
        <v>1</v>
      </c>
      <c r="AI445">
        <v>29</v>
      </c>
      <c r="AJ445">
        <v>15</v>
      </c>
      <c r="AK445" t="b">
        <v>1</v>
      </c>
    </row>
    <row r="446" spans="1:37" ht="30" x14ac:dyDescent="0.25">
      <c r="A446" s="18" t="s">
        <v>325</v>
      </c>
      <c r="B446" s="18" t="s">
        <v>326</v>
      </c>
      <c r="C446">
        <v>2012</v>
      </c>
      <c r="D446" s="3" t="s">
        <v>561</v>
      </c>
      <c r="E446" s="3" t="s">
        <v>576</v>
      </c>
      <c r="F446" s="29">
        <v>0</v>
      </c>
      <c r="G446" s="24">
        <v>0</v>
      </c>
      <c r="H446" s="5">
        <v>-0.95299999999999996</v>
      </c>
      <c r="I446" s="5">
        <v>0.48281250000000009</v>
      </c>
      <c r="J446" s="18" t="s">
        <v>333</v>
      </c>
      <c r="K446" s="20" t="s">
        <v>329</v>
      </c>
      <c r="L446" s="4">
        <v>14776</v>
      </c>
      <c r="M446" s="7" t="s">
        <v>252</v>
      </c>
      <c r="N446" s="7" t="s">
        <v>825</v>
      </c>
      <c r="O446" s="7" t="s">
        <v>328</v>
      </c>
      <c r="P446">
        <v>2004</v>
      </c>
      <c r="Q446">
        <v>2006</v>
      </c>
      <c r="R446" t="s">
        <v>256</v>
      </c>
      <c r="S446">
        <v>1</v>
      </c>
      <c r="T446">
        <v>0</v>
      </c>
      <c r="U446">
        <v>1</v>
      </c>
      <c r="V446" s="16" t="s">
        <v>60</v>
      </c>
      <c r="W446">
        <v>0</v>
      </c>
      <c r="Z446">
        <v>1</v>
      </c>
      <c r="AA446">
        <v>0</v>
      </c>
      <c r="AB446">
        <v>1</v>
      </c>
      <c r="AC446">
        <v>0</v>
      </c>
      <c r="AD446">
        <v>0</v>
      </c>
      <c r="AE446">
        <v>0</v>
      </c>
      <c r="AF446">
        <v>1</v>
      </c>
      <c r="AG446">
        <v>1</v>
      </c>
      <c r="AH446">
        <v>1</v>
      </c>
      <c r="AI446">
        <v>29</v>
      </c>
      <c r="AJ446">
        <v>15</v>
      </c>
      <c r="AK446" t="b">
        <v>1</v>
      </c>
    </row>
    <row r="447" spans="1:37" ht="30" x14ac:dyDescent="0.25">
      <c r="A447" s="18" t="s">
        <v>325</v>
      </c>
      <c r="B447" s="18" t="s">
        <v>326</v>
      </c>
      <c r="C447">
        <v>2012</v>
      </c>
      <c r="D447" s="3" t="s">
        <v>561</v>
      </c>
      <c r="E447" s="3" t="s">
        <v>576</v>
      </c>
      <c r="F447" s="29">
        <v>0</v>
      </c>
      <c r="G447" s="24">
        <v>0</v>
      </c>
      <c r="H447" s="5">
        <v>-0.88700000000000001</v>
      </c>
      <c r="I447" s="5">
        <v>0.46752793296089395</v>
      </c>
      <c r="J447" s="18" t="s">
        <v>334</v>
      </c>
      <c r="K447" s="20" t="s">
        <v>330</v>
      </c>
      <c r="L447" s="4">
        <v>11569</v>
      </c>
      <c r="M447" s="7" t="s">
        <v>252</v>
      </c>
      <c r="N447" s="7" t="s">
        <v>825</v>
      </c>
      <c r="O447" s="7" t="s">
        <v>328</v>
      </c>
      <c r="P447">
        <v>2004</v>
      </c>
      <c r="Q447">
        <v>2006</v>
      </c>
      <c r="R447" t="s">
        <v>256</v>
      </c>
      <c r="S447">
        <v>1</v>
      </c>
      <c r="T447">
        <v>0</v>
      </c>
      <c r="U447">
        <v>1</v>
      </c>
      <c r="V447" s="16" t="s">
        <v>565</v>
      </c>
      <c r="W447">
        <v>0</v>
      </c>
      <c r="Z447">
        <v>1</v>
      </c>
      <c r="AA447">
        <v>0</v>
      </c>
      <c r="AB447">
        <v>1</v>
      </c>
      <c r="AC447">
        <v>0</v>
      </c>
      <c r="AD447">
        <v>0</v>
      </c>
      <c r="AE447">
        <v>0</v>
      </c>
      <c r="AF447">
        <v>1</v>
      </c>
      <c r="AG447">
        <v>1</v>
      </c>
      <c r="AH447">
        <v>1</v>
      </c>
      <c r="AI447">
        <v>29</v>
      </c>
      <c r="AJ447">
        <v>15</v>
      </c>
      <c r="AK447" t="b">
        <v>1</v>
      </c>
    </row>
    <row r="448" spans="1:37" ht="30" x14ac:dyDescent="0.25">
      <c r="A448" s="18" t="s">
        <v>325</v>
      </c>
      <c r="B448" s="18" t="s">
        <v>326</v>
      </c>
      <c r="C448">
        <v>2012</v>
      </c>
      <c r="D448" s="3" t="s">
        <v>561</v>
      </c>
      <c r="E448" s="3" t="s">
        <v>576</v>
      </c>
      <c r="F448" s="29">
        <v>0</v>
      </c>
      <c r="G448" s="24">
        <v>0</v>
      </c>
      <c r="H448" s="5">
        <v>-0.378</v>
      </c>
      <c r="I448" s="5">
        <v>0.32507243377483452</v>
      </c>
      <c r="J448" s="18" t="s">
        <v>335</v>
      </c>
      <c r="K448" s="20" t="s">
        <v>331</v>
      </c>
      <c r="L448" s="4">
        <v>11377</v>
      </c>
      <c r="M448" s="7" t="s">
        <v>252</v>
      </c>
      <c r="N448" s="7" t="s">
        <v>825</v>
      </c>
      <c r="O448" s="7" t="s">
        <v>328</v>
      </c>
      <c r="P448">
        <v>2004</v>
      </c>
      <c r="Q448">
        <v>2006</v>
      </c>
      <c r="R448" t="s">
        <v>256</v>
      </c>
      <c r="S448">
        <v>1</v>
      </c>
      <c r="T448">
        <v>0</v>
      </c>
      <c r="U448">
        <v>0</v>
      </c>
      <c r="W448">
        <v>0</v>
      </c>
      <c r="Z448">
        <v>1</v>
      </c>
      <c r="AA448">
        <v>0</v>
      </c>
      <c r="AB448">
        <v>1</v>
      </c>
      <c r="AC448">
        <v>0</v>
      </c>
      <c r="AD448">
        <v>0</v>
      </c>
      <c r="AE448">
        <v>0</v>
      </c>
      <c r="AF448">
        <v>1</v>
      </c>
      <c r="AG448">
        <v>1</v>
      </c>
      <c r="AH448">
        <v>1</v>
      </c>
      <c r="AI448">
        <v>29</v>
      </c>
      <c r="AJ448">
        <v>15</v>
      </c>
      <c r="AK448" t="b">
        <v>1</v>
      </c>
    </row>
    <row r="449" spans="1:37" ht="30" x14ac:dyDescent="0.25">
      <c r="A449" s="18" t="s">
        <v>325</v>
      </c>
      <c r="B449" s="18" t="s">
        <v>326</v>
      </c>
      <c r="C449">
        <v>2012</v>
      </c>
      <c r="D449" s="3" t="s">
        <v>561</v>
      </c>
      <c r="E449" s="3" t="s">
        <v>576</v>
      </c>
      <c r="F449" s="29">
        <v>0</v>
      </c>
      <c r="G449" s="24">
        <v>0</v>
      </c>
      <c r="H449" s="5">
        <v>-0.70099999999999996</v>
      </c>
      <c r="I449" s="5">
        <f>H449/-2.57</f>
        <v>0.27276264591439686</v>
      </c>
      <c r="J449" s="18" t="s">
        <v>441</v>
      </c>
      <c r="K449" s="20" t="s">
        <v>327</v>
      </c>
      <c r="L449" s="4">
        <v>11377</v>
      </c>
      <c r="M449" s="7" t="s">
        <v>252</v>
      </c>
      <c r="N449" s="7" t="s">
        <v>825</v>
      </c>
      <c r="O449" s="7" t="s">
        <v>328</v>
      </c>
      <c r="P449">
        <v>2004</v>
      </c>
      <c r="Q449">
        <v>2006</v>
      </c>
      <c r="R449" t="s">
        <v>256</v>
      </c>
      <c r="S449">
        <v>1</v>
      </c>
      <c r="T449">
        <v>0</v>
      </c>
      <c r="U449">
        <v>0</v>
      </c>
      <c r="W449">
        <v>0</v>
      </c>
      <c r="Z449">
        <v>1</v>
      </c>
      <c r="AA449">
        <v>0</v>
      </c>
      <c r="AB449">
        <v>1</v>
      </c>
      <c r="AC449">
        <v>0</v>
      </c>
      <c r="AD449">
        <v>0</v>
      </c>
      <c r="AE449">
        <v>0</v>
      </c>
      <c r="AF449">
        <v>1</v>
      </c>
      <c r="AG449">
        <v>1</v>
      </c>
      <c r="AH449">
        <v>1</v>
      </c>
      <c r="AI449">
        <v>29</v>
      </c>
      <c r="AJ449">
        <v>15</v>
      </c>
      <c r="AK449" t="b">
        <v>1</v>
      </c>
    </row>
    <row r="450" spans="1:37" ht="30" x14ac:dyDescent="0.25">
      <c r="A450" s="18" t="s">
        <v>325</v>
      </c>
      <c r="B450" s="18" t="s">
        <v>326</v>
      </c>
      <c r="C450">
        <v>2012</v>
      </c>
      <c r="D450" s="3" t="s">
        <v>561</v>
      </c>
      <c r="E450" s="3" t="s">
        <v>576</v>
      </c>
      <c r="F450" s="29">
        <v>0</v>
      </c>
      <c r="G450" s="24">
        <v>0</v>
      </c>
      <c r="H450" s="5">
        <v>-1.01</v>
      </c>
      <c r="I450" s="5">
        <f>H450/-1.9</f>
        <v>0.53157894736842104</v>
      </c>
      <c r="J450" s="18" t="s">
        <v>442</v>
      </c>
      <c r="K450" s="20" t="s">
        <v>329</v>
      </c>
      <c r="L450" s="4">
        <v>11377</v>
      </c>
      <c r="M450" s="7" t="s">
        <v>252</v>
      </c>
      <c r="N450" s="7" t="s">
        <v>825</v>
      </c>
      <c r="O450" s="7" t="s">
        <v>328</v>
      </c>
      <c r="P450">
        <v>2004</v>
      </c>
      <c r="Q450">
        <v>2006</v>
      </c>
      <c r="R450" t="s">
        <v>256</v>
      </c>
      <c r="S450">
        <v>1</v>
      </c>
      <c r="T450">
        <v>0</v>
      </c>
      <c r="U450">
        <v>1</v>
      </c>
      <c r="V450" s="16" t="s">
        <v>60</v>
      </c>
      <c r="W450">
        <v>0</v>
      </c>
      <c r="Z450">
        <v>1</v>
      </c>
      <c r="AA450">
        <v>0</v>
      </c>
      <c r="AB450">
        <v>1</v>
      </c>
      <c r="AC450">
        <v>0</v>
      </c>
      <c r="AD450">
        <v>0</v>
      </c>
      <c r="AE450">
        <v>0</v>
      </c>
      <c r="AF450">
        <v>1</v>
      </c>
      <c r="AG450">
        <v>1</v>
      </c>
      <c r="AH450">
        <v>1</v>
      </c>
      <c r="AI450">
        <v>29</v>
      </c>
      <c r="AJ450">
        <v>15</v>
      </c>
      <c r="AK450" t="b">
        <v>1</v>
      </c>
    </row>
    <row r="451" spans="1:37" ht="30" x14ac:dyDescent="0.25">
      <c r="A451" s="18" t="s">
        <v>325</v>
      </c>
      <c r="B451" s="18" t="s">
        <v>326</v>
      </c>
      <c r="C451">
        <v>2012</v>
      </c>
      <c r="D451" s="3" t="s">
        <v>561</v>
      </c>
      <c r="E451" s="3" t="s">
        <v>576</v>
      </c>
      <c r="F451" s="29">
        <v>0</v>
      </c>
      <c r="G451" s="24">
        <v>0</v>
      </c>
      <c r="H451" s="5">
        <v>-0.314</v>
      </c>
      <c r="I451" s="5">
        <f>H451/-0.76</f>
        <v>0.41315789473684211</v>
      </c>
      <c r="J451" s="18" t="s">
        <v>443</v>
      </c>
      <c r="K451" s="20" t="s">
        <v>331</v>
      </c>
      <c r="L451" s="4">
        <v>11377</v>
      </c>
      <c r="M451" s="7" t="s">
        <v>252</v>
      </c>
      <c r="N451" s="7" t="s">
        <v>825</v>
      </c>
      <c r="O451" s="7" t="s">
        <v>328</v>
      </c>
      <c r="P451">
        <v>2004</v>
      </c>
      <c r="Q451">
        <v>2006</v>
      </c>
      <c r="R451" t="s">
        <v>256</v>
      </c>
      <c r="S451">
        <v>1</v>
      </c>
      <c r="T451">
        <v>0</v>
      </c>
      <c r="U451">
        <v>0</v>
      </c>
      <c r="W451">
        <v>0</v>
      </c>
      <c r="Z451">
        <v>1</v>
      </c>
      <c r="AA451">
        <v>0</v>
      </c>
      <c r="AB451">
        <v>1</v>
      </c>
      <c r="AC451">
        <v>0</v>
      </c>
      <c r="AD451">
        <v>0</v>
      </c>
      <c r="AE451">
        <v>0</v>
      </c>
      <c r="AF451">
        <v>1</v>
      </c>
      <c r="AG451">
        <v>1</v>
      </c>
      <c r="AH451">
        <v>1</v>
      </c>
      <c r="AI451">
        <v>29</v>
      </c>
      <c r="AJ451">
        <v>15</v>
      </c>
      <c r="AK451" t="b">
        <v>1</v>
      </c>
    </row>
    <row r="452" spans="1:37" x14ac:dyDescent="0.25">
      <c r="A452" s="17" t="s">
        <v>23</v>
      </c>
      <c r="B452" s="17" t="s">
        <v>24</v>
      </c>
      <c r="C452">
        <v>2013</v>
      </c>
      <c r="D452" s="3" t="s">
        <v>25</v>
      </c>
      <c r="E452" s="3" t="s">
        <v>610</v>
      </c>
      <c r="F452" s="29">
        <v>0</v>
      </c>
      <c r="G452" s="24">
        <v>0</v>
      </c>
      <c r="H452" s="5">
        <v>-1.4999999999999999E-2</v>
      </c>
      <c r="I452" s="5">
        <v>1.9E-2</v>
      </c>
      <c r="J452" s="17" t="s">
        <v>26</v>
      </c>
      <c r="K452" s="20" t="s">
        <v>633</v>
      </c>
      <c r="L452" s="4">
        <v>36480</v>
      </c>
      <c r="M452" s="7" t="s">
        <v>289</v>
      </c>
      <c r="N452" s="7" t="s">
        <v>826</v>
      </c>
      <c r="O452" s="7" t="s">
        <v>356</v>
      </c>
      <c r="P452">
        <v>2005</v>
      </c>
      <c r="Q452">
        <v>2009</v>
      </c>
      <c r="R452" t="s">
        <v>247</v>
      </c>
      <c r="S452">
        <v>0</v>
      </c>
      <c r="T452">
        <v>1</v>
      </c>
      <c r="U452">
        <v>0</v>
      </c>
      <c r="W452">
        <v>1</v>
      </c>
      <c r="Z452">
        <f>1-AA452</f>
        <v>0</v>
      </c>
      <c r="AA452">
        <v>1</v>
      </c>
      <c r="AB452">
        <v>1</v>
      </c>
      <c r="AC452">
        <v>0</v>
      </c>
      <c r="AD452">
        <v>0</v>
      </c>
      <c r="AE452">
        <v>0</v>
      </c>
      <c r="AF452">
        <v>0</v>
      </c>
      <c r="AG452">
        <v>1</v>
      </c>
      <c r="AH452">
        <v>0</v>
      </c>
      <c r="AI452">
        <v>30</v>
      </c>
      <c r="AJ452">
        <v>1</v>
      </c>
      <c r="AK452" t="b">
        <v>1</v>
      </c>
    </row>
    <row r="453" spans="1:37" x14ac:dyDescent="0.25">
      <c r="A453" s="17" t="s">
        <v>23</v>
      </c>
      <c r="B453" s="17" t="s">
        <v>24</v>
      </c>
      <c r="C453">
        <v>2013</v>
      </c>
      <c r="D453" s="3" t="s">
        <v>25</v>
      </c>
      <c r="E453" s="3" t="s">
        <v>610</v>
      </c>
      <c r="F453" s="29">
        <v>0</v>
      </c>
      <c r="G453" s="24">
        <v>0</v>
      </c>
      <c r="H453" s="5">
        <v>-1.0999999999999999E-2</v>
      </c>
      <c r="I453" s="5">
        <v>1.6E-2</v>
      </c>
      <c r="J453" s="17" t="s">
        <v>27</v>
      </c>
      <c r="K453" s="20" t="s">
        <v>633</v>
      </c>
      <c r="L453" s="4">
        <v>36480</v>
      </c>
      <c r="M453" s="7" t="s">
        <v>289</v>
      </c>
      <c r="N453" s="7" t="s">
        <v>826</v>
      </c>
      <c r="O453" s="7" t="s">
        <v>356</v>
      </c>
      <c r="P453">
        <v>2005</v>
      </c>
      <c r="Q453">
        <v>2009</v>
      </c>
      <c r="R453" t="s">
        <v>247</v>
      </c>
      <c r="S453">
        <v>0</v>
      </c>
      <c r="T453">
        <v>1</v>
      </c>
      <c r="U453">
        <v>0</v>
      </c>
      <c r="W453">
        <v>1</v>
      </c>
      <c r="Z453">
        <f>1-AA453</f>
        <v>0</v>
      </c>
      <c r="AA453">
        <v>1</v>
      </c>
      <c r="AB453">
        <v>1</v>
      </c>
      <c r="AC453">
        <v>0</v>
      </c>
      <c r="AD453">
        <v>0</v>
      </c>
      <c r="AE453">
        <v>0</v>
      </c>
      <c r="AF453">
        <v>0</v>
      </c>
      <c r="AG453">
        <v>1</v>
      </c>
      <c r="AH453">
        <v>0</v>
      </c>
      <c r="AI453">
        <v>30</v>
      </c>
      <c r="AJ453">
        <v>1</v>
      </c>
      <c r="AK453" t="b">
        <v>1</v>
      </c>
    </row>
    <row r="454" spans="1:37" x14ac:dyDescent="0.25">
      <c r="A454" s="17" t="s">
        <v>23</v>
      </c>
      <c r="B454" s="17" t="s">
        <v>24</v>
      </c>
      <c r="C454">
        <v>2013</v>
      </c>
      <c r="D454" s="3" t="s">
        <v>25</v>
      </c>
      <c r="E454" s="3" t="s">
        <v>610</v>
      </c>
      <c r="F454" s="29">
        <v>1</v>
      </c>
      <c r="G454" s="24">
        <v>0</v>
      </c>
      <c r="H454" s="5">
        <v>-7.5999999999999998E-2</v>
      </c>
      <c r="I454" s="5">
        <v>5.0999999999999997E-2</v>
      </c>
      <c r="J454" s="17" t="s">
        <v>434</v>
      </c>
      <c r="K454" s="20" t="s">
        <v>633</v>
      </c>
      <c r="L454" s="4">
        <v>17960</v>
      </c>
      <c r="M454" s="7" t="s">
        <v>289</v>
      </c>
      <c r="N454" s="7" t="s">
        <v>826</v>
      </c>
      <c r="O454" s="7" t="s">
        <v>356</v>
      </c>
      <c r="P454">
        <v>2005</v>
      </c>
      <c r="Q454">
        <v>2009</v>
      </c>
      <c r="R454" t="s">
        <v>247</v>
      </c>
      <c r="S454">
        <v>0</v>
      </c>
      <c r="T454">
        <v>1</v>
      </c>
      <c r="U454">
        <v>0</v>
      </c>
      <c r="W454">
        <v>1</v>
      </c>
      <c r="Z454">
        <v>1</v>
      </c>
      <c r="AA454">
        <v>0</v>
      </c>
      <c r="AB454">
        <v>1</v>
      </c>
      <c r="AC454">
        <v>0</v>
      </c>
      <c r="AD454">
        <v>0</v>
      </c>
      <c r="AE454">
        <v>0</v>
      </c>
      <c r="AF454">
        <v>0</v>
      </c>
      <c r="AG454">
        <v>1</v>
      </c>
      <c r="AH454">
        <v>0</v>
      </c>
      <c r="AI454">
        <v>30</v>
      </c>
      <c r="AJ454">
        <v>1</v>
      </c>
      <c r="AK454" t="b">
        <v>1</v>
      </c>
    </row>
    <row r="455" spans="1:37" x14ac:dyDescent="0.25">
      <c r="A455" s="17" t="s">
        <v>23</v>
      </c>
      <c r="B455" s="17" t="s">
        <v>24</v>
      </c>
      <c r="C455">
        <v>2013</v>
      </c>
      <c r="D455" s="3" t="s">
        <v>25</v>
      </c>
      <c r="E455" s="3" t="s">
        <v>610</v>
      </c>
      <c r="F455" s="29">
        <v>0</v>
      </c>
      <c r="G455" s="24">
        <v>0</v>
      </c>
      <c r="H455" s="5">
        <v>-3.6999999999999998E-2</v>
      </c>
      <c r="I455" s="5">
        <v>2.8000000000000001E-2</v>
      </c>
      <c r="J455" s="17" t="s">
        <v>28</v>
      </c>
      <c r="K455" s="20" t="s">
        <v>633</v>
      </c>
      <c r="L455" s="4">
        <v>36480</v>
      </c>
      <c r="M455" s="7" t="s">
        <v>289</v>
      </c>
      <c r="N455" s="7" t="s">
        <v>826</v>
      </c>
      <c r="O455" s="7" t="s">
        <v>356</v>
      </c>
      <c r="P455">
        <v>2005</v>
      </c>
      <c r="Q455">
        <v>2009</v>
      </c>
      <c r="R455" t="s">
        <v>247</v>
      </c>
      <c r="S455">
        <v>0</v>
      </c>
      <c r="T455">
        <v>1</v>
      </c>
      <c r="U455">
        <v>0</v>
      </c>
      <c r="W455">
        <v>1</v>
      </c>
      <c r="Z455">
        <f>1-AA455</f>
        <v>0</v>
      </c>
      <c r="AA455">
        <v>1</v>
      </c>
      <c r="AB455">
        <v>1</v>
      </c>
      <c r="AC455">
        <v>0</v>
      </c>
      <c r="AD455">
        <v>0</v>
      </c>
      <c r="AE455">
        <v>0</v>
      </c>
      <c r="AF455">
        <v>0</v>
      </c>
      <c r="AG455">
        <v>1</v>
      </c>
      <c r="AH455">
        <v>0</v>
      </c>
      <c r="AI455">
        <v>30</v>
      </c>
      <c r="AJ455">
        <v>1</v>
      </c>
      <c r="AK455" t="b">
        <v>1</v>
      </c>
    </row>
    <row r="456" spans="1:37" x14ac:dyDescent="0.25">
      <c r="A456" s="17" t="s">
        <v>23</v>
      </c>
      <c r="B456" s="17" t="s">
        <v>24</v>
      </c>
      <c r="C456">
        <v>2013</v>
      </c>
      <c r="D456" s="3" t="s">
        <v>25</v>
      </c>
      <c r="E456" s="3" t="s">
        <v>610</v>
      </c>
      <c r="F456" s="29">
        <v>0</v>
      </c>
      <c r="G456" s="24">
        <v>0</v>
      </c>
      <c r="H456" s="5">
        <v>-2.3E-2</v>
      </c>
      <c r="I456" s="5">
        <v>2.7E-2</v>
      </c>
      <c r="J456" s="17" t="s">
        <v>29</v>
      </c>
      <c r="K456" s="20" t="s">
        <v>633</v>
      </c>
      <c r="L456" s="4">
        <v>36480</v>
      </c>
      <c r="M456" s="7" t="s">
        <v>289</v>
      </c>
      <c r="N456" s="7" t="s">
        <v>826</v>
      </c>
      <c r="O456" s="7" t="s">
        <v>356</v>
      </c>
      <c r="P456">
        <v>2005</v>
      </c>
      <c r="Q456">
        <v>2009</v>
      </c>
      <c r="R456" t="s">
        <v>247</v>
      </c>
      <c r="S456">
        <v>0</v>
      </c>
      <c r="T456">
        <v>1</v>
      </c>
      <c r="U456">
        <v>0</v>
      </c>
      <c r="W456">
        <v>1</v>
      </c>
      <c r="Z456">
        <f>1-AA456</f>
        <v>0</v>
      </c>
      <c r="AA456">
        <v>1</v>
      </c>
      <c r="AB456">
        <v>1</v>
      </c>
      <c r="AC456">
        <v>0</v>
      </c>
      <c r="AD456">
        <v>0</v>
      </c>
      <c r="AE456">
        <v>0</v>
      </c>
      <c r="AF456">
        <v>0</v>
      </c>
      <c r="AG456">
        <v>1</v>
      </c>
      <c r="AH456">
        <v>0</v>
      </c>
      <c r="AI456">
        <v>30</v>
      </c>
      <c r="AJ456">
        <v>1</v>
      </c>
      <c r="AK456" t="b">
        <v>1</v>
      </c>
    </row>
    <row r="457" spans="1:37" x14ac:dyDescent="0.25">
      <c r="A457" s="17" t="s">
        <v>23</v>
      </c>
      <c r="B457" s="17" t="s">
        <v>24</v>
      </c>
      <c r="C457">
        <v>2013</v>
      </c>
      <c r="D457" s="3" t="s">
        <v>25</v>
      </c>
      <c r="E457" s="3" t="s">
        <v>610</v>
      </c>
      <c r="F457" s="29">
        <v>0</v>
      </c>
      <c r="G457" s="24">
        <v>0</v>
      </c>
      <c r="H457" s="5">
        <v>-0.09</v>
      </c>
      <c r="I457" s="5">
        <v>7.1999999999999995E-2</v>
      </c>
      <c r="J457" s="17" t="s">
        <v>435</v>
      </c>
      <c r="K457" s="20" t="s">
        <v>633</v>
      </c>
      <c r="L457" s="4">
        <v>17960</v>
      </c>
      <c r="M457" s="7" t="s">
        <v>289</v>
      </c>
      <c r="N457" s="7" t="s">
        <v>826</v>
      </c>
      <c r="O457" s="7" t="s">
        <v>356</v>
      </c>
      <c r="P457">
        <v>2005</v>
      </c>
      <c r="Q457">
        <v>2009</v>
      </c>
      <c r="R457" t="s">
        <v>247</v>
      </c>
      <c r="S457">
        <v>0</v>
      </c>
      <c r="T457">
        <v>1</v>
      </c>
      <c r="U457">
        <v>0</v>
      </c>
      <c r="W457">
        <v>1</v>
      </c>
      <c r="Z457">
        <v>1</v>
      </c>
      <c r="AA457">
        <v>0</v>
      </c>
      <c r="AB457">
        <v>1</v>
      </c>
      <c r="AC457">
        <v>0</v>
      </c>
      <c r="AD457">
        <v>0</v>
      </c>
      <c r="AE457">
        <v>0</v>
      </c>
      <c r="AF457">
        <v>0</v>
      </c>
      <c r="AG457">
        <v>1</v>
      </c>
      <c r="AH457">
        <v>0</v>
      </c>
      <c r="AI457">
        <v>30</v>
      </c>
      <c r="AJ457">
        <v>1</v>
      </c>
      <c r="AK457" t="b">
        <v>1</v>
      </c>
    </row>
    <row r="458" spans="1:37" x14ac:dyDescent="0.25">
      <c r="A458" s="17" t="s">
        <v>23</v>
      </c>
      <c r="B458" s="17" t="s">
        <v>24</v>
      </c>
      <c r="C458">
        <v>2013</v>
      </c>
      <c r="D458" s="3" t="s">
        <v>25</v>
      </c>
      <c r="E458" s="3" t="s">
        <v>610</v>
      </c>
      <c r="F458" s="29">
        <v>0</v>
      </c>
      <c r="G458" s="24">
        <v>0</v>
      </c>
      <c r="H458" s="5">
        <v>-3.1E-2</v>
      </c>
      <c r="I458" s="5">
        <v>2.8000000000000001E-2</v>
      </c>
      <c r="J458" s="17" t="s">
        <v>437</v>
      </c>
      <c r="K458" s="20" t="s">
        <v>634</v>
      </c>
      <c r="L458" s="4">
        <v>36480</v>
      </c>
      <c r="M458" s="7" t="s">
        <v>289</v>
      </c>
      <c r="N458" s="7" t="s">
        <v>826</v>
      </c>
      <c r="O458" s="7" t="s">
        <v>356</v>
      </c>
      <c r="P458">
        <v>2005</v>
      </c>
      <c r="Q458">
        <v>2009</v>
      </c>
      <c r="R458" t="s">
        <v>247</v>
      </c>
      <c r="S458">
        <v>0</v>
      </c>
      <c r="T458">
        <v>1</v>
      </c>
      <c r="U458">
        <v>0</v>
      </c>
      <c r="W458">
        <v>1</v>
      </c>
      <c r="X458" t="s">
        <v>568</v>
      </c>
      <c r="Z458">
        <f>1-AA458</f>
        <v>0</v>
      </c>
      <c r="AA458">
        <v>1</v>
      </c>
      <c r="AB458">
        <v>1</v>
      </c>
      <c r="AC458">
        <v>0</v>
      </c>
      <c r="AD458">
        <v>0</v>
      </c>
      <c r="AE458">
        <v>0</v>
      </c>
      <c r="AF458">
        <v>0</v>
      </c>
      <c r="AG458">
        <v>1</v>
      </c>
      <c r="AH458">
        <v>0</v>
      </c>
      <c r="AI458">
        <v>30</v>
      </c>
      <c r="AJ458">
        <v>1</v>
      </c>
      <c r="AK458" t="b">
        <v>1</v>
      </c>
    </row>
    <row r="459" spans="1:37" x14ac:dyDescent="0.25">
      <c r="A459" s="17" t="s">
        <v>23</v>
      </c>
      <c r="B459" s="17" t="s">
        <v>24</v>
      </c>
      <c r="C459">
        <v>2013</v>
      </c>
      <c r="D459" s="3" t="s">
        <v>25</v>
      </c>
      <c r="E459" s="3" t="s">
        <v>610</v>
      </c>
      <c r="F459" s="29">
        <v>0</v>
      </c>
      <c r="G459" s="24">
        <v>0</v>
      </c>
      <c r="H459" s="5">
        <v>-3.7999999999999999E-2</v>
      </c>
      <c r="I459" s="5">
        <v>2.1000000000000001E-2</v>
      </c>
      <c r="J459" s="17" t="s">
        <v>438</v>
      </c>
      <c r="K459" s="20" t="s">
        <v>634</v>
      </c>
      <c r="L459" s="4">
        <v>36480</v>
      </c>
      <c r="M459" s="7" t="s">
        <v>289</v>
      </c>
      <c r="N459" s="7" t="s">
        <v>826</v>
      </c>
      <c r="O459" s="7" t="s">
        <v>356</v>
      </c>
      <c r="P459">
        <v>2005</v>
      </c>
      <c r="Q459">
        <v>2009</v>
      </c>
      <c r="R459" t="s">
        <v>247</v>
      </c>
      <c r="S459">
        <v>0</v>
      </c>
      <c r="T459">
        <v>1</v>
      </c>
      <c r="U459">
        <v>0</v>
      </c>
      <c r="W459">
        <v>1</v>
      </c>
      <c r="X459" t="s">
        <v>568</v>
      </c>
      <c r="Z459">
        <f>1-AA459</f>
        <v>0</v>
      </c>
      <c r="AA459">
        <v>1</v>
      </c>
      <c r="AB459">
        <v>1</v>
      </c>
      <c r="AC459">
        <v>0</v>
      </c>
      <c r="AD459">
        <v>0</v>
      </c>
      <c r="AE459">
        <v>0</v>
      </c>
      <c r="AF459">
        <v>0</v>
      </c>
      <c r="AG459">
        <v>1</v>
      </c>
      <c r="AH459">
        <v>0</v>
      </c>
      <c r="AI459">
        <v>30</v>
      </c>
      <c r="AJ459">
        <v>1</v>
      </c>
      <c r="AK459" t="b">
        <v>1</v>
      </c>
    </row>
    <row r="460" spans="1:37" x14ac:dyDescent="0.25">
      <c r="A460" s="17" t="s">
        <v>23</v>
      </c>
      <c r="B460" s="17" t="s">
        <v>24</v>
      </c>
      <c r="C460">
        <v>2013</v>
      </c>
      <c r="D460" s="3" t="s">
        <v>25</v>
      </c>
      <c r="E460" s="3" t="s">
        <v>610</v>
      </c>
      <c r="F460" s="29">
        <v>0</v>
      </c>
      <c r="G460" s="24">
        <v>0</v>
      </c>
      <c r="H460" s="5">
        <v>3.5000000000000003E-2</v>
      </c>
      <c r="I460" s="5">
        <v>4.1000000000000002E-2</v>
      </c>
      <c r="J460" s="17" t="s">
        <v>436</v>
      </c>
      <c r="K460" s="20" t="s">
        <v>634</v>
      </c>
      <c r="L460" s="4">
        <v>17960</v>
      </c>
      <c r="M460" s="7" t="s">
        <v>289</v>
      </c>
      <c r="N460" s="7" t="s">
        <v>826</v>
      </c>
      <c r="O460" s="7" t="s">
        <v>356</v>
      </c>
      <c r="P460">
        <v>2005</v>
      </c>
      <c r="Q460">
        <v>2009</v>
      </c>
      <c r="R460" t="s">
        <v>247</v>
      </c>
      <c r="S460">
        <v>0</v>
      </c>
      <c r="T460">
        <v>1</v>
      </c>
      <c r="U460">
        <v>0</v>
      </c>
      <c r="W460">
        <v>1</v>
      </c>
      <c r="X460" t="s">
        <v>568</v>
      </c>
      <c r="Z460">
        <v>1</v>
      </c>
      <c r="AA460">
        <v>0</v>
      </c>
      <c r="AB460">
        <v>1</v>
      </c>
      <c r="AC460">
        <v>0</v>
      </c>
      <c r="AD460">
        <v>0</v>
      </c>
      <c r="AE460">
        <v>0</v>
      </c>
      <c r="AF460">
        <v>0</v>
      </c>
      <c r="AG460">
        <v>1</v>
      </c>
      <c r="AH460">
        <v>0</v>
      </c>
      <c r="AI460">
        <v>30</v>
      </c>
      <c r="AJ460">
        <v>1</v>
      </c>
      <c r="AK460" t="b">
        <v>1</v>
      </c>
    </row>
    <row r="461" spans="1:37" x14ac:dyDescent="0.25">
      <c r="A461" s="17" t="s">
        <v>23</v>
      </c>
      <c r="B461" s="17" t="s">
        <v>24</v>
      </c>
      <c r="C461">
        <v>2013</v>
      </c>
      <c r="D461" s="3" t="s">
        <v>25</v>
      </c>
      <c r="E461" s="3" t="s">
        <v>610</v>
      </c>
      <c r="F461" s="29">
        <v>0</v>
      </c>
      <c r="G461" s="24">
        <v>0</v>
      </c>
      <c r="H461" s="5">
        <v>2E-3</v>
      </c>
      <c r="I461" s="5">
        <v>2.1000000000000001E-2</v>
      </c>
      <c r="J461" s="17" t="s">
        <v>437</v>
      </c>
      <c r="K461" s="20" t="s">
        <v>635</v>
      </c>
      <c r="L461" s="4">
        <v>36480</v>
      </c>
      <c r="M461" s="7" t="s">
        <v>289</v>
      </c>
      <c r="N461" s="7" t="s">
        <v>826</v>
      </c>
      <c r="O461" s="7" t="s">
        <v>356</v>
      </c>
      <c r="P461">
        <v>2005</v>
      </c>
      <c r="Q461">
        <v>2009</v>
      </c>
      <c r="R461" t="s">
        <v>247</v>
      </c>
      <c r="S461">
        <v>0</v>
      </c>
      <c r="T461">
        <v>1</v>
      </c>
      <c r="U461">
        <v>0</v>
      </c>
      <c r="W461">
        <v>1</v>
      </c>
      <c r="X461" t="s">
        <v>567</v>
      </c>
      <c r="Z461">
        <f>1-AA461</f>
        <v>0</v>
      </c>
      <c r="AA461">
        <v>1</v>
      </c>
      <c r="AB461">
        <v>1</v>
      </c>
      <c r="AC461">
        <v>0</v>
      </c>
      <c r="AD461">
        <v>0</v>
      </c>
      <c r="AE461">
        <v>0</v>
      </c>
      <c r="AF461">
        <v>0</v>
      </c>
      <c r="AG461">
        <v>1</v>
      </c>
      <c r="AH461">
        <v>0</v>
      </c>
      <c r="AI461">
        <v>30</v>
      </c>
      <c r="AJ461">
        <v>1</v>
      </c>
      <c r="AK461" t="b">
        <v>1</v>
      </c>
    </row>
    <row r="462" spans="1:37" x14ac:dyDescent="0.25">
      <c r="A462" s="17" t="s">
        <v>23</v>
      </c>
      <c r="B462" s="17" t="s">
        <v>24</v>
      </c>
      <c r="C462">
        <v>2013</v>
      </c>
      <c r="D462" s="3" t="s">
        <v>25</v>
      </c>
      <c r="E462" s="3" t="s">
        <v>610</v>
      </c>
      <c r="F462" s="29">
        <v>0</v>
      </c>
      <c r="G462" s="24">
        <v>0</v>
      </c>
      <c r="H462" s="5">
        <v>-3.0000000000000001E-3</v>
      </c>
      <c r="I462" s="5">
        <v>2.1999999999999999E-2</v>
      </c>
      <c r="J462" s="17" t="s">
        <v>438</v>
      </c>
      <c r="K462" s="20" t="s">
        <v>635</v>
      </c>
      <c r="L462" s="4">
        <v>36480</v>
      </c>
      <c r="M462" s="7" t="s">
        <v>289</v>
      </c>
      <c r="N462" s="7" t="s">
        <v>826</v>
      </c>
      <c r="O462" s="7" t="s">
        <v>356</v>
      </c>
      <c r="P462">
        <v>2005</v>
      </c>
      <c r="Q462">
        <v>2009</v>
      </c>
      <c r="R462" t="s">
        <v>247</v>
      </c>
      <c r="S462">
        <v>0</v>
      </c>
      <c r="T462">
        <v>1</v>
      </c>
      <c r="U462">
        <v>0</v>
      </c>
      <c r="W462">
        <v>1</v>
      </c>
      <c r="X462" t="s">
        <v>567</v>
      </c>
      <c r="Z462">
        <f>1-AA462</f>
        <v>0</v>
      </c>
      <c r="AA462">
        <v>1</v>
      </c>
      <c r="AB462">
        <v>1</v>
      </c>
      <c r="AC462">
        <v>0</v>
      </c>
      <c r="AD462">
        <v>0</v>
      </c>
      <c r="AE462">
        <v>0</v>
      </c>
      <c r="AF462">
        <v>0</v>
      </c>
      <c r="AG462">
        <v>1</v>
      </c>
      <c r="AH462">
        <v>0</v>
      </c>
      <c r="AI462">
        <v>30</v>
      </c>
      <c r="AJ462">
        <v>1</v>
      </c>
      <c r="AK462" t="b">
        <v>1</v>
      </c>
    </row>
    <row r="463" spans="1:37" x14ac:dyDescent="0.25">
      <c r="A463" s="17" t="s">
        <v>23</v>
      </c>
      <c r="B463" s="17" t="s">
        <v>24</v>
      </c>
      <c r="C463">
        <v>2013</v>
      </c>
      <c r="D463" s="3" t="s">
        <v>25</v>
      </c>
      <c r="E463" s="3" t="s">
        <v>610</v>
      </c>
      <c r="F463" s="29">
        <v>0</v>
      </c>
      <c r="G463" s="24">
        <v>0</v>
      </c>
      <c r="H463" s="5">
        <v>-1.7000000000000001E-2</v>
      </c>
      <c r="I463" s="5">
        <v>6.5000000000000002E-2</v>
      </c>
      <c r="J463" s="17" t="s">
        <v>436</v>
      </c>
      <c r="K463" s="20" t="s">
        <v>635</v>
      </c>
      <c r="L463" s="4">
        <v>17960</v>
      </c>
      <c r="M463" s="7" t="s">
        <v>289</v>
      </c>
      <c r="N463" s="7" t="s">
        <v>826</v>
      </c>
      <c r="O463" s="7" t="s">
        <v>356</v>
      </c>
      <c r="P463">
        <v>2005</v>
      </c>
      <c r="Q463">
        <v>2009</v>
      </c>
      <c r="R463" t="s">
        <v>247</v>
      </c>
      <c r="S463">
        <v>0</v>
      </c>
      <c r="T463">
        <v>1</v>
      </c>
      <c r="U463">
        <v>0</v>
      </c>
      <c r="W463">
        <v>1</v>
      </c>
      <c r="X463" t="s">
        <v>567</v>
      </c>
      <c r="Z463">
        <v>1</v>
      </c>
      <c r="AA463">
        <v>0</v>
      </c>
      <c r="AB463">
        <v>1</v>
      </c>
      <c r="AC463">
        <v>0</v>
      </c>
      <c r="AD463">
        <v>0</v>
      </c>
      <c r="AE463">
        <v>0</v>
      </c>
      <c r="AF463">
        <v>0</v>
      </c>
      <c r="AG463">
        <v>1</v>
      </c>
      <c r="AH463">
        <v>0</v>
      </c>
      <c r="AI463">
        <v>30</v>
      </c>
      <c r="AJ463">
        <v>1</v>
      </c>
      <c r="AK463" t="b">
        <v>1</v>
      </c>
    </row>
    <row r="464" spans="1:37" x14ac:dyDescent="0.25">
      <c r="A464" s="17" t="s">
        <v>23</v>
      </c>
      <c r="B464" s="17" t="s">
        <v>24</v>
      </c>
      <c r="C464">
        <v>2013</v>
      </c>
      <c r="D464" s="3" t="s">
        <v>25</v>
      </c>
      <c r="E464" s="3" t="s">
        <v>610</v>
      </c>
      <c r="F464" s="29">
        <v>0</v>
      </c>
      <c r="G464" s="24">
        <v>0</v>
      </c>
      <c r="H464" s="5">
        <v>-0.09</v>
      </c>
      <c r="I464" s="5">
        <v>8.1000000000000003E-2</v>
      </c>
      <c r="J464" s="17" t="s">
        <v>30</v>
      </c>
      <c r="K464" s="20" t="s">
        <v>633</v>
      </c>
      <c r="L464" s="4">
        <v>3665</v>
      </c>
      <c r="M464" s="7" t="s">
        <v>252</v>
      </c>
      <c r="N464" s="7" t="s">
        <v>825</v>
      </c>
      <c r="O464" s="7" t="s">
        <v>356</v>
      </c>
      <c r="P464">
        <v>2005</v>
      </c>
      <c r="Q464">
        <v>2010</v>
      </c>
      <c r="R464" t="s">
        <v>247</v>
      </c>
      <c r="S464">
        <v>0</v>
      </c>
      <c r="T464">
        <v>1</v>
      </c>
      <c r="U464">
        <v>0</v>
      </c>
      <c r="W464">
        <v>1</v>
      </c>
      <c r="Z464">
        <f t="shared" ref="Z464:Z475" si="7">1-AA464</f>
        <v>0</v>
      </c>
      <c r="AA464">
        <v>1</v>
      </c>
      <c r="AB464">
        <v>1</v>
      </c>
      <c r="AC464">
        <v>0</v>
      </c>
      <c r="AD464">
        <v>0</v>
      </c>
      <c r="AE464">
        <v>0</v>
      </c>
      <c r="AF464">
        <v>0</v>
      </c>
      <c r="AG464">
        <v>1</v>
      </c>
      <c r="AH464">
        <v>0</v>
      </c>
      <c r="AI464">
        <v>30</v>
      </c>
      <c r="AJ464">
        <v>1</v>
      </c>
      <c r="AK464" t="b">
        <v>1</v>
      </c>
    </row>
    <row r="465" spans="1:37" x14ac:dyDescent="0.25">
      <c r="A465" s="17" t="s">
        <v>23</v>
      </c>
      <c r="B465" s="17" t="s">
        <v>24</v>
      </c>
      <c r="C465">
        <v>2013</v>
      </c>
      <c r="D465" s="3" t="s">
        <v>25</v>
      </c>
      <c r="E465" s="3" t="s">
        <v>610</v>
      </c>
      <c r="F465" s="29">
        <v>0</v>
      </c>
      <c r="G465" s="24">
        <v>0</v>
      </c>
      <c r="H465" s="5">
        <v>-4.3999999999999997E-2</v>
      </c>
      <c r="I465" s="5">
        <v>8.2000000000000003E-2</v>
      </c>
      <c r="J465" s="17" t="s">
        <v>31</v>
      </c>
      <c r="K465" s="20" t="s">
        <v>633</v>
      </c>
      <c r="L465" s="4">
        <v>3665</v>
      </c>
      <c r="M465" s="7" t="s">
        <v>252</v>
      </c>
      <c r="N465" s="7" t="s">
        <v>825</v>
      </c>
      <c r="O465" s="7" t="s">
        <v>356</v>
      </c>
      <c r="P465">
        <v>2005</v>
      </c>
      <c r="Q465">
        <v>2010</v>
      </c>
      <c r="R465" t="s">
        <v>247</v>
      </c>
      <c r="S465">
        <v>0</v>
      </c>
      <c r="T465">
        <v>1</v>
      </c>
      <c r="U465">
        <v>0</v>
      </c>
      <c r="W465">
        <v>1</v>
      </c>
      <c r="Z465">
        <f t="shared" si="7"/>
        <v>0</v>
      </c>
      <c r="AA465">
        <v>1</v>
      </c>
      <c r="AB465">
        <v>1</v>
      </c>
      <c r="AC465">
        <v>0</v>
      </c>
      <c r="AD465">
        <v>0</v>
      </c>
      <c r="AE465">
        <v>0</v>
      </c>
      <c r="AF465">
        <v>0</v>
      </c>
      <c r="AG465">
        <v>1</v>
      </c>
      <c r="AH465">
        <v>0</v>
      </c>
      <c r="AI465">
        <v>30</v>
      </c>
      <c r="AJ465">
        <v>1</v>
      </c>
      <c r="AK465" t="b">
        <v>1</v>
      </c>
    </row>
    <row r="466" spans="1:37" x14ac:dyDescent="0.25">
      <c r="A466" s="17" t="s">
        <v>23</v>
      </c>
      <c r="B466" s="17" t="s">
        <v>24</v>
      </c>
      <c r="C466">
        <v>2013</v>
      </c>
      <c r="D466" s="3" t="s">
        <v>25</v>
      </c>
      <c r="E466" s="3" t="s">
        <v>610</v>
      </c>
      <c r="F466" s="29">
        <v>0</v>
      </c>
      <c r="G466" s="24">
        <v>0</v>
      </c>
      <c r="H466" s="5">
        <v>4.1000000000000002E-2</v>
      </c>
      <c r="I466" s="5">
        <v>5.8000000000000003E-2</v>
      </c>
      <c r="J466" s="17" t="s">
        <v>32</v>
      </c>
      <c r="K466" s="20" t="s">
        <v>633</v>
      </c>
      <c r="L466" s="4">
        <v>3634</v>
      </c>
      <c r="M466" s="7" t="s">
        <v>439</v>
      </c>
      <c r="N466" s="7" t="s">
        <v>825</v>
      </c>
      <c r="O466" s="7" t="s">
        <v>328</v>
      </c>
      <c r="P466">
        <v>2006</v>
      </c>
      <c r="Q466">
        <v>2009</v>
      </c>
      <c r="R466" t="s">
        <v>247</v>
      </c>
      <c r="S466">
        <v>0</v>
      </c>
      <c r="T466">
        <v>1</v>
      </c>
      <c r="U466">
        <v>0</v>
      </c>
      <c r="W466">
        <v>1</v>
      </c>
      <c r="Z466">
        <f t="shared" si="7"/>
        <v>0</v>
      </c>
      <c r="AA466">
        <v>1</v>
      </c>
      <c r="AB466">
        <v>1</v>
      </c>
      <c r="AC466">
        <v>0</v>
      </c>
      <c r="AD466">
        <v>0</v>
      </c>
      <c r="AE466">
        <v>0</v>
      </c>
      <c r="AF466">
        <v>0</v>
      </c>
      <c r="AG466">
        <v>1</v>
      </c>
      <c r="AH466">
        <v>0</v>
      </c>
      <c r="AI466">
        <v>30</v>
      </c>
      <c r="AJ466">
        <v>1</v>
      </c>
      <c r="AK466" t="b">
        <v>1</v>
      </c>
    </row>
    <row r="467" spans="1:37" x14ac:dyDescent="0.25">
      <c r="A467" s="17" t="s">
        <v>23</v>
      </c>
      <c r="B467" s="17" t="s">
        <v>24</v>
      </c>
      <c r="C467">
        <v>2013</v>
      </c>
      <c r="D467" s="3" t="s">
        <v>25</v>
      </c>
      <c r="E467" s="3" t="s">
        <v>610</v>
      </c>
      <c r="F467" s="29">
        <v>0</v>
      </c>
      <c r="G467" s="24">
        <v>0</v>
      </c>
      <c r="H467" s="5">
        <v>0.124</v>
      </c>
      <c r="I467" s="5">
        <v>0.114</v>
      </c>
      <c r="J467" s="17" t="s">
        <v>33</v>
      </c>
      <c r="K467" s="20" t="s">
        <v>633</v>
      </c>
      <c r="L467" s="4">
        <v>3634</v>
      </c>
      <c r="M467" s="7" t="s">
        <v>439</v>
      </c>
      <c r="N467" s="7" t="s">
        <v>825</v>
      </c>
      <c r="O467" s="7" t="s">
        <v>328</v>
      </c>
      <c r="P467">
        <v>2006</v>
      </c>
      <c r="Q467">
        <v>2009</v>
      </c>
      <c r="R467" t="s">
        <v>247</v>
      </c>
      <c r="S467">
        <v>0</v>
      </c>
      <c r="T467">
        <v>1</v>
      </c>
      <c r="U467">
        <v>0</v>
      </c>
      <c r="W467">
        <v>1</v>
      </c>
      <c r="Z467">
        <f t="shared" si="7"/>
        <v>0</v>
      </c>
      <c r="AA467">
        <v>1</v>
      </c>
      <c r="AB467">
        <v>1</v>
      </c>
      <c r="AC467">
        <v>0</v>
      </c>
      <c r="AD467">
        <v>0</v>
      </c>
      <c r="AE467">
        <v>0</v>
      </c>
      <c r="AF467">
        <v>0</v>
      </c>
      <c r="AG467">
        <v>1</v>
      </c>
      <c r="AH467">
        <v>0</v>
      </c>
      <c r="AI467">
        <v>30</v>
      </c>
      <c r="AJ467">
        <v>1</v>
      </c>
      <c r="AK467" t="b">
        <v>1</v>
      </c>
    </row>
    <row r="468" spans="1:37" ht="30" x14ac:dyDescent="0.25">
      <c r="A468" s="17" t="s">
        <v>23</v>
      </c>
      <c r="B468" s="17" t="s">
        <v>24</v>
      </c>
      <c r="C468">
        <v>2013</v>
      </c>
      <c r="D468" s="3" t="s">
        <v>25</v>
      </c>
      <c r="E468" s="3" t="s">
        <v>610</v>
      </c>
      <c r="F468" s="29">
        <v>0</v>
      </c>
      <c r="G468" s="24">
        <v>0</v>
      </c>
      <c r="H468" s="5">
        <v>2E-3</v>
      </c>
      <c r="I468" s="5">
        <v>0.10100000000000001</v>
      </c>
      <c r="J468" s="17" t="s">
        <v>34</v>
      </c>
      <c r="K468" s="20" t="s">
        <v>35</v>
      </c>
      <c r="L468" s="4">
        <v>204</v>
      </c>
      <c r="M468" s="7" t="s">
        <v>252</v>
      </c>
      <c r="N468" s="7" t="s">
        <v>825</v>
      </c>
      <c r="O468" s="7" t="s">
        <v>356</v>
      </c>
      <c r="P468">
        <v>2005</v>
      </c>
      <c r="Q468">
        <v>2010</v>
      </c>
      <c r="R468" t="s">
        <v>247</v>
      </c>
      <c r="S468">
        <v>1</v>
      </c>
      <c r="T468">
        <v>0</v>
      </c>
      <c r="U468">
        <v>1</v>
      </c>
      <c r="V468" s="14" t="s">
        <v>60</v>
      </c>
      <c r="W468">
        <v>0</v>
      </c>
      <c r="Z468">
        <f t="shared" si="7"/>
        <v>0</v>
      </c>
      <c r="AA468">
        <v>1</v>
      </c>
      <c r="AB468">
        <v>1</v>
      </c>
      <c r="AC468">
        <v>0</v>
      </c>
      <c r="AD468">
        <v>0</v>
      </c>
      <c r="AE468">
        <v>0</v>
      </c>
      <c r="AF468">
        <v>0</v>
      </c>
      <c r="AG468">
        <v>1</v>
      </c>
      <c r="AH468">
        <v>0</v>
      </c>
      <c r="AI468">
        <v>30</v>
      </c>
      <c r="AJ468">
        <v>1</v>
      </c>
      <c r="AK468" t="b">
        <v>1</v>
      </c>
    </row>
    <row r="469" spans="1:37" ht="30" x14ac:dyDescent="0.25">
      <c r="A469" s="17" t="s">
        <v>23</v>
      </c>
      <c r="B469" s="17" t="s">
        <v>24</v>
      </c>
      <c r="C469">
        <v>2013</v>
      </c>
      <c r="D469" s="3" t="s">
        <v>25</v>
      </c>
      <c r="E469" s="3" t="s">
        <v>610</v>
      </c>
      <c r="F469" s="29">
        <v>-1</v>
      </c>
      <c r="G469" s="24">
        <v>0</v>
      </c>
      <c r="H469" s="5">
        <v>-0.17799999999999999</v>
      </c>
      <c r="I469" s="5">
        <v>9.9000000000000005E-2</v>
      </c>
      <c r="J469" s="17" t="s">
        <v>36</v>
      </c>
      <c r="K469" s="20" t="s">
        <v>35</v>
      </c>
      <c r="L469" s="4">
        <v>204</v>
      </c>
      <c r="M469" s="7" t="s">
        <v>252</v>
      </c>
      <c r="N469" s="7" t="s">
        <v>825</v>
      </c>
      <c r="O469" s="7" t="s">
        <v>356</v>
      </c>
      <c r="P469">
        <v>2005</v>
      </c>
      <c r="Q469">
        <v>2010</v>
      </c>
      <c r="R469" t="s">
        <v>247</v>
      </c>
      <c r="S469">
        <v>1</v>
      </c>
      <c r="T469">
        <v>0</v>
      </c>
      <c r="U469">
        <v>1</v>
      </c>
      <c r="V469" s="14" t="s">
        <v>60</v>
      </c>
      <c r="W469">
        <v>0</v>
      </c>
      <c r="Z469">
        <f t="shared" si="7"/>
        <v>0</v>
      </c>
      <c r="AA469">
        <v>1</v>
      </c>
      <c r="AB469">
        <v>1</v>
      </c>
      <c r="AC469">
        <v>0</v>
      </c>
      <c r="AD469">
        <v>0</v>
      </c>
      <c r="AE469">
        <v>0</v>
      </c>
      <c r="AF469">
        <v>0</v>
      </c>
      <c r="AG469">
        <v>1</v>
      </c>
      <c r="AH469">
        <v>0</v>
      </c>
      <c r="AI469">
        <v>30</v>
      </c>
      <c r="AJ469">
        <v>1</v>
      </c>
      <c r="AK469" t="b">
        <v>1</v>
      </c>
    </row>
    <row r="470" spans="1:37" ht="30" x14ac:dyDescent="0.25">
      <c r="A470" s="17" t="s">
        <v>23</v>
      </c>
      <c r="B470" s="17" t="s">
        <v>24</v>
      </c>
      <c r="C470">
        <v>2013</v>
      </c>
      <c r="D470" s="3" t="s">
        <v>25</v>
      </c>
      <c r="E470" s="3" t="s">
        <v>610</v>
      </c>
      <c r="F470" s="29">
        <v>0</v>
      </c>
      <c r="G470" s="24">
        <v>0</v>
      </c>
      <c r="H470" s="5">
        <v>3.5000000000000003E-2</v>
      </c>
      <c r="I470" s="5">
        <v>7.5999999999999998E-2</v>
      </c>
      <c r="J470" s="17" t="s">
        <v>37</v>
      </c>
      <c r="K470" s="20" t="s">
        <v>35</v>
      </c>
      <c r="L470" s="4">
        <v>204</v>
      </c>
      <c r="M470" s="7" t="s">
        <v>439</v>
      </c>
      <c r="N470" s="7" t="s">
        <v>825</v>
      </c>
      <c r="O470" s="7" t="s">
        <v>328</v>
      </c>
      <c r="P470">
        <v>2006</v>
      </c>
      <c r="Q470">
        <v>2009</v>
      </c>
      <c r="R470" t="s">
        <v>247</v>
      </c>
      <c r="S470">
        <v>1</v>
      </c>
      <c r="T470">
        <v>0</v>
      </c>
      <c r="U470">
        <v>1</v>
      </c>
      <c r="V470" s="14" t="s">
        <v>60</v>
      </c>
      <c r="W470">
        <v>0</v>
      </c>
      <c r="Z470">
        <f t="shared" si="7"/>
        <v>0</v>
      </c>
      <c r="AA470">
        <v>1</v>
      </c>
      <c r="AB470">
        <v>1</v>
      </c>
      <c r="AC470">
        <v>0</v>
      </c>
      <c r="AD470">
        <v>0</v>
      </c>
      <c r="AE470">
        <v>0</v>
      </c>
      <c r="AF470">
        <v>0</v>
      </c>
      <c r="AG470">
        <v>1</v>
      </c>
      <c r="AH470">
        <v>0</v>
      </c>
      <c r="AI470">
        <v>30</v>
      </c>
      <c r="AJ470">
        <v>1</v>
      </c>
      <c r="AK470" t="b">
        <v>1</v>
      </c>
    </row>
    <row r="471" spans="1:37" ht="30" x14ac:dyDescent="0.25">
      <c r="A471" s="17" t="s">
        <v>23</v>
      </c>
      <c r="B471" s="17" t="s">
        <v>24</v>
      </c>
      <c r="C471">
        <v>2013</v>
      </c>
      <c r="D471" s="3" t="s">
        <v>25</v>
      </c>
      <c r="E471" s="3" t="s">
        <v>610</v>
      </c>
      <c r="F471" s="29">
        <v>0</v>
      </c>
      <c r="G471" s="24">
        <v>0</v>
      </c>
      <c r="H471" s="5">
        <v>-5.8999999999999997E-2</v>
      </c>
      <c r="I471" s="5">
        <v>8.5000000000000006E-2</v>
      </c>
      <c r="J471" s="17" t="s">
        <v>38</v>
      </c>
      <c r="K471" s="20" t="s">
        <v>35</v>
      </c>
      <c r="L471" s="4">
        <v>204</v>
      </c>
      <c r="M471" s="7" t="s">
        <v>439</v>
      </c>
      <c r="N471" s="7" t="s">
        <v>825</v>
      </c>
      <c r="O471" s="7" t="s">
        <v>328</v>
      </c>
      <c r="P471">
        <v>2006</v>
      </c>
      <c r="Q471">
        <v>2009</v>
      </c>
      <c r="R471" t="s">
        <v>247</v>
      </c>
      <c r="S471">
        <v>1</v>
      </c>
      <c r="T471">
        <v>0</v>
      </c>
      <c r="U471">
        <v>1</v>
      </c>
      <c r="V471" s="14" t="s">
        <v>60</v>
      </c>
      <c r="W471">
        <v>0</v>
      </c>
      <c r="Z471">
        <f t="shared" si="7"/>
        <v>0</v>
      </c>
      <c r="AA471">
        <v>1</v>
      </c>
      <c r="AB471">
        <v>1</v>
      </c>
      <c r="AC471">
        <v>0</v>
      </c>
      <c r="AD471">
        <v>0</v>
      </c>
      <c r="AE471">
        <v>0</v>
      </c>
      <c r="AF471">
        <v>0</v>
      </c>
      <c r="AG471">
        <v>1</v>
      </c>
      <c r="AH471">
        <v>0</v>
      </c>
      <c r="AI471">
        <v>30</v>
      </c>
      <c r="AJ471">
        <v>1</v>
      </c>
      <c r="AK471" t="b">
        <v>1</v>
      </c>
    </row>
    <row r="472" spans="1:37" x14ac:dyDescent="0.25">
      <c r="A472" s="17" t="s">
        <v>23</v>
      </c>
      <c r="B472" s="17" t="s">
        <v>24</v>
      </c>
      <c r="C472">
        <v>2013</v>
      </c>
      <c r="D472" s="3" t="s">
        <v>25</v>
      </c>
      <c r="E472" s="3" t="s">
        <v>610</v>
      </c>
      <c r="F472" s="29">
        <v>0</v>
      </c>
      <c r="G472" s="24">
        <v>0</v>
      </c>
      <c r="H472" s="5">
        <v>-1.4E-2</v>
      </c>
      <c r="I472" s="5">
        <v>0.112</v>
      </c>
      <c r="J472" s="17" t="s">
        <v>39</v>
      </c>
      <c r="K472" s="20" t="s">
        <v>633</v>
      </c>
      <c r="L472" s="4">
        <v>3665</v>
      </c>
      <c r="M472" s="7" t="s">
        <v>252</v>
      </c>
      <c r="N472" s="7" t="s">
        <v>825</v>
      </c>
      <c r="O472" s="7" t="s">
        <v>356</v>
      </c>
      <c r="P472">
        <v>2005</v>
      </c>
      <c r="Q472">
        <v>2010</v>
      </c>
      <c r="R472" t="s">
        <v>247</v>
      </c>
      <c r="S472">
        <v>0</v>
      </c>
      <c r="T472">
        <v>1</v>
      </c>
      <c r="U472">
        <v>0</v>
      </c>
      <c r="W472">
        <v>1</v>
      </c>
      <c r="Z472">
        <f t="shared" si="7"/>
        <v>0</v>
      </c>
      <c r="AA472">
        <v>1</v>
      </c>
      <c r="AB472">
        <v>1</v>
      </c>
      <c r="AC472">
        <v>0</v>
      </c>
      <c r="AD472">
        <v>0</v>
      </c>
      <c r="AE472">
        <v>0</v>
      </c>
      <c r="AF472">
        <v>0</v>
      </c>
      <c r="AG472">
        <v>1</v>
      </c>
      <c r="AH472">
        <v>0</v>
      </c>
      <c r="AI472">
        <v>30</v>
      </c>
      <c r="AJ472">
        <v>1</v>
      </c>
      <c r="AK472" t="b">
        <v>1</v>
      </c>
    </row>
    <row r="473" spans="1:37" x14ac:dyDescent="0.25">
      <c r="A473" s="17" t="s">
        <v>23</v>
      </c>
      <c r="B473" s="17" t="s">
        <v>24</v>
      </c>
      <c r="C473">
        <v>2013</v>
      </c>
      <c r="D473" s="3" t="s">
        <v>25</v>
      </c>
      <c r="E473" s="3" t="s">
        <v>610</v>
      </c>
      <c r="F473" s="29">
        <v>0</v>
      </c>
      <c r="G473" s="24">
        <v>0</v>
      </c>
      <c r="H473" s="5">
        <v>6.5000000000000002E-2</v>
      </c>
      <c r="I473" s="5">
        <v>0.13200000000000001</v>
      </c>
      <c r="J473" s="17" t="s">
        <v>40</v>
      </c>
      <c r="K473" s="20" t="s">
        <v>633</v>
      </c>
      <c r="L473" s="4">
        <v>3665</v>
      </c>
      <c r="M473" s="7" t="s">
        <v>252</v>
      </c>
      <c r="N473" s="7" t="s">
        <v>825</v>
      </c>
      <c r="O473" s="7" t="s">
        <v>356</v>
      </c>
      <c r="P473">
        <v>2005</v>
      </c>
      <c r="Q473">
        <v>2010</v>
      </c>
      <c r="R473" t="s">
        <v>247</v>
      </c>
      <c r="S473">
        <v>0</v>
      </c>
      <c r="T473">
        <v>1</v>
      </c>
      <c r="U473">
        <v>0</v>
      </c>
      <c r="W473">
        <v>1</v>
      </c>
      <c r="Z473">
        <f t="shared" si="7"/>
        <v>0</v>
      </c>
      <c r="AA473">
        <v>1</v>
      </c>
      <c r="AB473">
        <v>1</v>
      </c>
      <c r="AC473">
        <v>0</v>
      </c>
      <c r="AD473">
        <v>0</v>
      </c>
      <c r="AE473">
        <v>0</v>
      </c>
      <c r="AF473">
        <v>0</v>
      </c>
      <c r="AG473">
        <v>1</v>
      </c>
      <c r="AH473">
        <v>0</v>
      </c>
      <c r="AI473">
        <v>30</v>
      </c>
      <c r="AJ473">
        <v>1</v>
      </c>
      <c r="AK473" t="b">
        <v>1</v>
      </c>
    </row>
    <row r="474" spans="1:37" ht="30" x14ac:dyDescent="0.25">
      <c r="A474" s="17" t="s">
        <v>23</v>
      </c>
      <c r="B474" s="17" t="s">
        <v>24</v>
      </c>
      <c r="C474">
        <v>2013</v>
      </c>
      <c r="D474" s="3" t="s">
        <v>25</v>
      </c>
      <c r="E474" s="3" t="s">
        <v>610</v>
      </c>
      <c r="F474" s="29">
        <v>0</v>
      </c>
      <c r="G474" s="24">
        <v>0</v>
      </c>
      <c r="H474" s="5">
        <v>1.2999999999999999E-2</v>
      </c>
      <c r="I474" s="5">
        <v>0.13900000000000001</v>
      </c>
      <c r="J474" s="17" t="s">
        <v>41</v>
      </c>
      <c r="K474" s="20" t="s">
        <v>35</v>
      </c>
      <c r="L474" s="4">
        <v>3665</v>
      </c>
      <c r="M474" s="7" t="s">
        <v>439</v>
      </c>
      <c r="N474" s="7" t="s">
        <v>825</v>
      </c>
      <c r="O474" s="7" t="s">
        <v>328</v>
      </c>
      <c r="P474">
        <v>2006</v>
      </c>
      <c r="Q474">
        <v>2009</v>
      </c>
      <c r="R474" t="s">
        <v>247</v>
      </c>
      <c r="S474">
        <v>1</v>
      </c>
      <c r="T474">
        <v>0</v>
      </c>
      <c r="U474">
        <v>1</v>
      </c>
      <c r="V474" s="14" t="s">
        <v>60</v>
      </c>
      <c r="W474">
        <v>0</v>
      </c>
      <c r="Z474">
        <f t="shared" si="7"/>
        <v>0</v>
      </c>
      <c r="AA474">
        <v>1</v>
      </c>
      <c r="AB474">
        <v>1</v>
      </c>
      <c r="AC474">
        <v>0</v>
      </c>
      <c r="AD474">
        <v>0</v>
      </c>
      <c r="AE474">
        <v>0</v>
      </c>
      <c r="AF474">
        <v>0</v>
      </c>
      <c r="AG474">
        <v>1</v>
      </c>
      <c r="AH474">
        <v>0</v>
      </c>
      <c r="AI474">
        <v>30</v>
      </c>
      <c r="AJ474">
        <v>1</v>
      </c>
      <c r="AK474" t="b">
        <v>1</v>
      </c>
    </row>
    <row r="475" spans="1:37" ht="30" x14ac:dyDescent="0.25">
      <c r="A475" s="17" t="s">
        <v>23</v>
      </c>
      <c r="B475" s="17" t="s">
        <v>24</v>
      </c>
      <c r="C475">
        <v>2013</v>
      </c>
      <c r="D475" s="3" t="s">
        <v>25</v>
      </c>
      <c r="E475" s="3" t="s">
        <v>610</v>
      </c>
      <c r="F475" s="29">
        <v>0</v>
      </c>
      <c r="G475" s="24">
        <v>0</v>
      </c>
      <c r="H475" s="5">
        <v>-0.158</v>
      </c>
      <c r="I475" s="5">
        <v>0.11700000000000001</v>
      </c>
      <c r="J475" s="17" t="s">
        <v>42</v>
      </c>
      <c r="K475" s="20" t="s">
        <v>35</v>
      </c>
      <c r="L475" s="4">
        <v>3665</v>
      </c>
      <c r="M475" s="7" t="s">
        <v>439</v>
      </c>
      <c r="N475" s="7" t="s">
        <v>825</v>
      </c>
      <c r="O475" s="7" t="s">
        <v>328</v>
      </c>
      <c r="P475">
        <v>2006</v>
      </c>
      <c r="Q475">
        <v>2009</v>
      </c>
      <c r="R475" t="s">
        <v>247</v>
      </c>
      <c r="S475">
        <v>1</v>
      </c>
      <c r="T475">
        <v>0</v>
      </c>
      <c r="U475">
        <v>1</v>
      </c>
      <c r="V475" s="14" t="s">
        <v>60</v>
      </c>
      <c r="W475">
        <v>0</v>
      </c>
      <c r="Z475">
        <f t="shared" si="7"/>
        <v>0</v>
      </c>
      <c r="AA475">
        <v>1</v>
      </c>
      <c r="AB475">
        <v>1</v>
      </c>
      <c r="AC475">
        <v>0</v>
      </c>
      <c r="AD475">
        <v>0</v>
      </c>
      <c r="AE475">
        <v>0</v>
      </c>
      <c r="AF475">
        <v>0</v>
      </c>
      <c r="AG475">
        <v>1</v>
      </c>
      <c r="AH475">
        <v>0</v>
      </c>
      <c r="AI475">
        <v>30</v>
      </c>
      <c r="AJ475">
        <v>1</v>
      </c>
      <c r="AK475" t="b">
        <v>1</v>
      </c>
    </row>
    <row r="476" spans="1:37" ht="30" x14ac:dyDescent="0.25">
      <c r="A476" s="17" t="s">
        <v>251</v>
      </c>
      <c r="B476" s="17" t="s">
        <v>113</v>
      </c>
      <c r="C476">
        <v>2014</v>
      </c>
      <c r="D476" s="3" t="s">
        <v>25</v>
      </c>
      <c r="E476" s="3" t="s">
        <v>610</v>
      </c>
      <c r="F476" s="29">
        <v>0</v>
      </c>
      <c r="G476" s="26">
        <v>1</v>
      </c>
      <c r="H476" s="5">
        <v>-0.17299999999999999</v>
      </c>
      <c r="I476" s="5">
        <v>7.0999999999999994E-2</v>
      </c>
      <c r="J476" s="17" t="s">
        <v>243</v>
      </c>
      <c r="K476" s="20" t="s">
        <v>60</v>
      </c>
      <c r="L476" s="4">
        <v>84702</v>
      </c>
      <c r="M476" s="7" t="s">
        <v>250</v>
      </c>
      <c r="N476" s="7" t="s">
        <v>826</v>
      </c>
      <c r="O476" s="7" t="s">
        <v>356</v>
      </c>
      <c r="P476">
        <v>2000</v>
      </c>
      <c r="Q476">
        <v>2011</v>
      </c>
      <c r="R476" t="s">
        <v>247</v>
      </c>
      <c r="S476">
        <v>1</v>
      </c>
      <c r="T476">
        <v>0</v>
      </c>
      <c r="U476">
        <v>1</v>
      </c>
      <c r="V476" s="16" t="s">
        <v>60</v>
      </c>
      <c r="W476">
        <v>0</v>
      </c>
      <c r="Z476">
        <v>0</v>
      </c>
      <c r="AA476">
        <v>1</v>
      </c>
      <c r="AB476">
        <v>1</v>
      </c>
      <c r="AC476">
        <v>0</v>
      </c>
      <c r="AD476">
        <v>0</v>
      </c>
      <c r="AE476">
        <v>0</v>
      </c>
      <c r="AF476">
        <v>0</v>
      </c>
      <c r="AG476">
        <v>1</v>
      </c>
      <c r="AH476">
        <v>0</v>
      </c>
      <c r="AI476">
        <v>27</v>
      </c>
      <c r="AJ476">
        <v>2</v>
      </c>
      <c r="AK476" t="b">
        <v>0</v>
      </c>
    </row>
    <row r="477" spans="1:37" ht="30" x14ac:dyDescent="0.25">
      <c r="A477" s="17" t="s">
        <v>251</v>
      </c>
      <c r="B477" s="17" t="s">
        <v>113</v>
      </c>
      <c r="C477">
        <v>2014</v>
      </c>
      <c r="D477" s="3" t="s">
        <v>25</v>
      </c>
      <c r="E477" s="3" t="s">
        <v>610</v>
      </c>
      <c r="F477" s="29">
        <v>1</v>
      </c>
      <c r="G477" s="24">
        <v>0</v>
      </c>
      <c r="H477" s="5">
        <v>-5.8999999999999997E-2</v>
      </c>
      <c r="I477" s="5">
        <v>8.4000000000000005E-2</v>
      </c>
      <c r="J477" s="17" t="s">
        <v>243</v>
      </c>
      <c r="K477" s="20" t="s">
        <v>60</v>
      </c>
      <c r="L477" s="4">
        <v>84702</v>
      </c>
      <c r="M477" s="7" t="s">
        <v>250</v>
      </c>
      <c r="N477" s="7" t="s">
        <v>826</v>
      </c>
      <c r="O477" s="7" t="s">
        <v>356</v>
      </c>
      <c r="P477">
        <v>2000</v>
      </c>
      <c r="Q477">
        <v>2011</v>
      </c>
      <c r="R477" t="s">
        <v>247</v>
      </c>
      <c r="S477">
        <v>1</v>
      </c>
      <c r="T477">
        <v>0</v>
      </c>
      <c r="U477">
        <v>1</v>
      </c>
      <c r="V477" s="16" t="s">
        <v>60</v>
      </c>
      <c r="W477">
        <v>0</v>
      </c>
      <c r="Z477">
        <v>1</v>
      </c>
      <c r="AA477">
        <v>0</v>
      </c>
      <c r="AB477">
        <v>1</v>
      </c>
      <c r="AC477">
        <v>0</v>
      </c>
      <c r="AD477">
        <v>0</v>
      </c>
      <c r="AE477">
        <v>0</v>
      </c>
      <c r="AF477">
        <v>0</v>
      </c>
      <c r="AG477">
        <v>1</v>
      </c>
      <c r="AH477">
        <v>0</v>
      </c>
      <c r="AI477">
        <v>27</v>
      </c>
      <c r="AJ477">
        <v>2</v>
      </c>
      <c r="AK477" t="b">
        <v>0</v>
      </c>
    </row>
    <row r="478" spans="1:37" ht="30" x14ac:dyDescent="0.25">
      <c r="A478" s="17" t="s">
        <v>251</v>
      </c>
      <c r="B478" s="17" t="s">
        <v>113</v>
      </c>
      <c r="C478">
        <v>2014</v>
      </c>
      <c r="D478" s="3" t="s">
        <v>25</v>
      </c>
      <c r="E478" s="3" t="s">
        <v>610</v>
      </c>
      <c r="F478" s="29">
        <v>0</v>
      </c>
      <c r="G478" s="26">
        <v>1</v>
      </c>
      <c r="H478" s="5">
        <v>-7.2999999999999995E-2</v>
      </c>
      <c r="I478" s="5">
        <v>4.2000000000000003E-2</v>
      </c>
      <c r="J478" s="17" t="s">
        <v>243</v>
      </c>
      <c r="K478" s="20" t="s">
        <v>244</v>
      </c>
      <c r="L478" s="4">
        <v>79089</v>
      </c>
      <c r="M478" s="7" t="s">
        <v>250</v>
      </c>
      <c r="N478" s="7" t="s">
        <v>826</v>
      </c>
      <c r="O478" s="7" t="s">
        <v>356</v>
      </c>
      <c r="P478">
        <v>2000</v>
      </c>
      <c r="Q478">
        <v>2011</v>
      </c>
      <c r="R478" t="s">
        <v>247</v>
      </c>
      <c r="S478">
        <v>0</v>
      </c>
      <c r="T478">
        <v>1</v>
      </c>
      <c r="U478">
        <v>0</v>
      </c>
      <c r="W478">
        <v>1</v>
      </c>
      <c r="Z478">
        <v>0</v>
      </c>
      <c r="AA478">
        <v>1</v>
      </c>
      <c r="AB478">
        <v>1</v>
      </c>
      <c r="AC478">
        <v>0</v>
      </c>
      <c r="AD478">
        <v>0</v>
      </c>
      <c r="AE478">
        <v>0</v>
      </c>
      <c r="AF478">
        <v>0</v>
      </c>
      <c r="AG478">
        <v>1</v>
      </c>
      <c r="AH478">
        <v>0</v>
      </c>
      <c r="AI478">
        <v>27</v>
      </c>
      <c r="AJ478">
        <v>2</v>
      </c>
      <c r="AK478" t="b">
        <v>0</v>
      </c>
    </row>
    <row r="479" spans="1:37" ht="30" x14ac:dyDescent="0.25">
      <c r="A479" s="17" t="s">
        <v>251</v>
      </c>
      <c r="B479" s="17" t="s">
        <v>113</v>
      </c>
      <c r="C479">
        <v>2014</v>
      </c>
      <c r="D479" s="3" t="s">
        <v>25</v>
      </c>
      <c r="E479" s="3" t="s">
        <v>610</v>
      </c>
      <c r="F479" s="29">
        <v>-1</v>
      </c>
      <c r="G479" s="24">
        <v>0</v>
      </c>
      <c r="H479" s="5">
        <v>-2.1999999999999999E-2</v>
      </c>
      <c r="I479" s="5">
        <v>9.0999999999999998E-2</v>
      </c>
      <c r="J479" s="17" t="s">
        <v>243</v>
      </c>
      <c r="K479" s="20" t="s">
        <v>244</v>
      </c>
      <c r="L479" s="4">
        <v>79089</v>
      </c>
      <c r="M479" s="7" t="s">
        <v>250</v>
      </c>
      <c r="N479" s="7" t="s">
        <v>826</v>
      </c>
      <c r="O479" s="7" t="s">
        <v>356</v>
      </c>
      <c r="P479">
        <v>2000</v>
      </c>
      <c r="Q479">
        <v>2011</v>
      </c>
      <c r="R479" t="s">
        <v>247</v>
      </c>
      <c r="S479">
        <v>0</v>
      </c>
      <c r="T479">
        <v>1</v>
      </c>
      <c r="U479">
        <v>0</v>
      </c>
      <c r="W479">
        <v>1</v>
      </c>
      <c r="Z479">
        <v>1</v>
      </c>
      <c r="AA479">
        <v>0</v>
      </c>
      <c r="AB479">
        <v>1</v>
      </c>
      <c r="AC479">
        <v>0</v>
      </c>
      <c r="AD479">
        <v>0</v>
      </c>
      <c r="AE479">
        <v>0</v>
      </c>
      <c r="AF479">
        <v>0</v>
      </c>
      <c r="AG479">
        <v>1</v>
      </c>
      <c r="AH479">
        <v>0</v>
      </c>
      <c r="AI479">
        <v>27</v>
      </c>
      <c r="AJ479">
        <v>2</v>
      </c>
      <c r="AK479" t="b">
        <v>0</v>
      </c>
    </row>
    <row r="480" spans="1:37" ht="30" x14ac:dyDescent="0.25">
      <c r="A480" s="17" t="s">
        <v>251</v>
      </c>
      <c r="B480" s="17" t="s">
        <v>113</v>
      </c>
      <c r="C480">
        <v>2014</v>
      </c>
      <c r="D480" s="3" t="s">
        <v>25</v>
      </c>
      <c r="E480" s="3" t="s">
        <v>610</v>
      </c>
      <c r="F480" s="29">
        <v>0</v>
      </c>
      <c r="G480" s="24">
        <v>0</v>
      </c>
      <c r="H480" s="5">
        <v>-3.0000000000000001E-3</v>
      </c>
      <c r="I480" s="5">
        <v>8.4000000000000005E-2</v>
      </c>
      <c r="J480" s="17" t="s">
        <v>569</v>
      </c>
      <c r="K480" s="20" t="s">
        <v>60</v>
      </c>
      <c r="L480" s="4">
        <v>84702</v>
      </c>
      <c r="M480" s="7" t="s">
        <v>250</v>
      </c>
      <c r="N480" s="7" t="s">
        <v>826</v>
      </c>
      <c r="O480" s="7" t="s">
        <v>356</v>
      </c>
      <c r="P480">
        <v>2000</v>
      </c>
      <c r="Q480">
        <v>2011</v>
      </c>
      <c r="R480" t="s">
        <v>247</v>
      </c>
      <c r="S480">
        <v>1</v>
      </c>
      <c r="T480">
        <v>0</v>
      </c>
      <c r="U480">
        <v>1</v>
      </c>
      <c r="V480" s="16" t="s">
        <v>60</v>
      </c>
      <c r="W480">
        <v>0</v>
      </c>
      <c r="Z480">
        <v>1</v>
      </c>
      <c r="AA480">
        <v>0</v>
      </c>
      <c r="AB480">
        <v>1</v>
      </c>
      <c r="AC480">
        <v>0</v>
      </c>
      <c r="AD480">
        <v>0</v>
      </c>
      <c r="AE480">
        <v>0</v>
      </c>
      <c r="AF480">
        <v>0</v>
      </c>
      <c r="AG480">
        <v>1</v>
      </c>
      <c r="AH480">
        <v>0</v>
      </c>
      <c r="AI480">
        <v>27</v>
      </c>
      <c r="AJ480">
        <v>2</v>
      </c>
      <c r="AK480" t="b">
        <v>0</v>
      </c>
    </row>
    <row r="481" spans="1:37" ht="30" x14ac:dyDescent="0.25">
      <c r="A481" s="17" t="s">
        <v>251</v>
      </c>
      <c r="B481" s="17" t="s">
        <v>113</v>
      </c>
      <c r="C481">
        <v>2014</v>
      </c>
      <c r="D481" s="3" t="s">
        <v>25</v>
      </c>
      <c r="E481" s="3" t="s">
        <v>610</v>
      </c>
      <c r="F481" s="29">
        <v>0</v>
      </c>
      <c r="G481" s="24">
        <v>0</v>
      </c>
      <c r="H481" s="5">
        <v>-5.0999999999999997E-2</v>
      </c>
      <c r="I481" s="5">
        <v>7.9000000000000001E-2</v>
      </c>
      <c r="J481" s="17" t="s">
        <v>570</v>
      </c>
      <c r="K481" s="20" t="s">
        <v>60</v>
      </c>
      <c r="L481" s="4">
        <v>83470</v>
      </c>
      <c r="M481" s="7" t="s">
        <v>250</v>
      </c>
      <c r="N481" s="7" t="s">
        <v>826</v>
      </c>
      <c r="O481" s="7" t="s">
        <v>356</v>
      </c>
      <c r="P481">
        <v>2000</v>
      </c>
      <c r="Q481">
        <v>2011</v>
      </c>
      <c r="R481" t="s">
        <v>247</v>
      </c>
      <c r="S481">
        <v>1</v>
      </c>
      <c r="T481">
        <v>0</v>
      </c>
      <c r="U481">
        <v>1</v>
      </c>
      <c r="V481" s="16" t="s">
        <v>60</v>
      </c>
      <c r="W481">
        <v>0</v>
      </c>
      <c r="Z481">
        <v>1</v>
      </c>
      <c r="AA481">
        <v>0</v>
      </c>
      <c r="AB481">
        <v>1</v>
      </c>
      <c r="AC481">
        <v>0</v>
      </c>
      <c r="AD481">
        <v>0</v>
      </c>
      <c r="AE481">
        <v>0</v>
      </c>
      <c r="AF481">
        <v>0</v>
      </c>
      <c r="AG481">
        <v>1</v>
      </c>
      <c r="AH481">
        <v>0</v>
      </c>
      <c r="AI481">
        <v>27</v>
      </c>
      <c r="AJ481">
        <v>2</v>
      </c>
      <c r="AK481" t="b">
        <v>0</v>
      </c>
    </row>
    <row r="482" spans="1:37" ht="30" x14ac:dyDescent="0.25">
      <c r="A482" s="17" t="s">
        <v>251</v>
      </c>
      <c r="B482" s="17" t="s">
        <v>113</v>
      </c>
      <c r="C482">
        <v>2014</v>
      </c>
      <c r="D482" s="3" t="s">
        <v>25</v>
      </c>
      <c r="E482" s="3" t="s">
        <v>610</v>
      </c>
      <c r="F482" s="29">
        <v>0</v>
      </c>
      <c r="G482" s="24">
        <v>0</v>
      </c>
      <c r="H482" s="5">
        <v>-8.4000000000000005E-2</v>
      </c>
      <c r="I482" s="5">
        <v>9.7000000000000003E-2</v>
      </c>
      <c r="J482" s="17" t="s">
        <v>569</v>
      </c>
      <c r="K482" s="20" t="s">
        <v>244</v>
      </c>
      <c r="L482" s="4">
        <v>79089</v>
      </c>
      <c r="M482" s="7" t="s">
        <v>250</v>
      </c>
      <c r="N482" s="7" t="s">
        <v>826</v>
      </c>
      <c r="O482" s="7" t="s">
        <v>356</v>
      </c>
      <c r="P482">
        <v>2000</v>
      </c>
      <c r="Q482">
        <v>2011</v>
      </c>
      <c r="R482" t="s">
        <v>247</v>
      </c>
      <c r="S482">
        <v>0</v>
      </c>
      <c r="T482">
        <v>1</v>
      </c>
      <c r="U482">
        <v>0</v>
      </c>
      <c r="W482">
        <v>1</v>
      </c>
      <c r="Z482">
        <v>1</v>
      </c>
      <c r="AA482">
        <v>0</v>
      </c>
      <c r="AB482">
        <v>1</v>
      </c>
      <c r="AC482">
        <v>0</v>
      </c>
      <c r="AD482">
        <v>0</v>
      </c>
      <c r="AE482">
        <v>0</v>
      </c>
      <c r="AF482">
        <v>0</v>
      </c>
      <c r="AG482">
        <v>1</v>
      </c>
      <c r="AH482">
        <v>0</v>
      </c>
      <c r="AI482">
        <v>27</v>
      </c>
      <c r="AJ482">
        <v>2</v>
      </c>
      <c r="AK482" t="b">
        <v>0</v>
      </c>
    </row>
    <row r="483" spans="1:37" ht="30" x14ac:dyDescent="0.25">
      <c r="A483" s="17" t="s">
        <v>251</v>
      </c>
      <c r="B483" s="17" t="s">
        <v>113</v>
      </c>
      <c r="C483">
        <v>2014</v>
      </c>
      <c r="D483" s="3" t="s">
        <v>25</v>
      </c>
      <c r="E483" s="3" t="s">
        <v>610</v>
      </c>
      <c r="F483" s="29">
        <v>0</v>
      </c>
      <c r="G483" s="24">
        <v>0</v>
      </c>
      <c r="H483" s="5">
        <v>-1E-3</v>
      </c>
      <c r="I483" s="5">
        <v>7.2999999999999995E-2</v>
      </c>
      <c r="J483" s="17" t="s">
        <v>570</v>
      </c>
      <c r="K483" s="20" t="s">
        <v>244</v>
      </c>
      <c r="L483" s="4">
        <v>74297</v>
      </c>
      <c r="M483" s="7" t="s">
        <v>250</v>
      </c>
      <c r="N483" s="7" t="s">
        <v>826</v>
      </c>
      <c r="O483" s="7" t="s">
        <v>356</v>
      </c>
      <c r="P483">
        <v>2000</v>
      </c>
      <c r="Q483">
        <v>2011</v>
      </c>
      <c r="R483" t="s">
        <v>247</v>
      </c>
      <c r="S483">
        <v>0</v>
      </c>
      <c r="T483">
        <v>1</v>
      </c>
      <c r="U483">
        <v>0</v>
      </c>
      <c r="W483">
        <v>1</v>
      </c>
      <c r="Z483">
        <v>1</v>
      </c>
      <c r="AA483">
        <v>0</v>
      </c>
      <c r="AB483">
        <v>1</v>
      </c>
      <c r="AC483">
        <v>0</v>
      </c>
      <c r="AD483">
        <v>0</v>
      </c>
      <c r="AE483">
        <v>0</v>
      </c>
      <c r="AF483">
        <v>0</v>
      </c>
      <c r="AG483">
        <v>1</v>
      </c>
      <c r="AH483">
        <v>0</v>
      </c>
      <c r="AI483">
        <v>27</v>
      </c>
      <c r="AJ483">
        <v>2</v>
      </c>
      <c r="AK483" t="b">
        <v>0</v>
      </c>
    </row>
    <row r="484" spans="1:37" ht="30" x14ac:dyDescent="0.25">
      <c r="A484" s="18" t="s">
        <v>290</v>
      </c>
      <c r="B484" s="17" t="s">
        <v>537</v>
      </c>
      <c r="C484">
        <v>2014</v>
      </c>
      <c r="D484" s="3" t="s">
        <v>561</v>
      </c>
      <c r="E484" s="16" t="s">
        <v>615</v>
      </c>
      <c r="F484" s="31">
        <v>1</v>
      </c>
      <c r="G484" s="25">
        <v>0</v>
      </c>
      <c r="H484" s="5">
        <f>-0.041/0.766</f>
        <v>-5.3524804177545696E-2</v>
      </c>
      <c r="I484" s="5">
        <f>0.018/0.766</f>
        <v>2.3498694516971279E-2</v>
      </c>
      <c r="J484" s="18" t="s">
        <v>294</v>
      </c>
      <c r="K484" s="20" t="s">
        <v>291</v>
      </c>
      <c r="L484" s="4">
        <v>146933</v>
      </c>
      <c r="M484" s="7" t="s">
        <v>292</v>
      </c>
      <c r="N484" s="7" t="s">
        <v>825</v>
      </c>
      <c r="O484" s="7" t="s">
        <v>293</v>
      </c>
      <c r="P484">
        <v>2008</v>
      </c>
      <c r="Q484">
        <v>2012</v>
      </c>
      <c r="R484" t="s">
        <v>247</v>
      </c>
      <c r="S484">
        <v>0</v>
      </c>
      <c r="T484">
        <v>0</v>
      </c>
      <c r="U484">
        <v>0</v>
      </c>
      <c r="W484">
        <v>0</v>
      </c>
      <c r="Z484">
        <v>1</v>
      </c>
      <c r="AA484">
        <v>0</v>
      </c>
      <c r="AB484">
        <v>1</v>
      </c>
      <c r="AC484">
        <v>0</v>
      </c>
      <c r="AD484">
        <v>0</v>
      </c>
      <c r="AE484">
        <v>0</v>
      </c>
      <c r="AF484">
        <v>0</v>
      </c>
      <c r="AG484">
        <v>1</v>
      </c>
      <c r="AH484">
        <v>0</v>
      </c>
      <c r="AI484">
        <v>34</v>
      </c>
      <c r="AJ484">
        <v>17</v>
      </c>
      <c r="AK484" t="b">
        <v>0</v>
      </c>
    </row>
    <row r="485" spans="1:37" ht="30" x14ac:dyDescent="0.25">
      <c r="A485" s="18" t="s">
        <v>290</v>
      </c>
      <c r="B485" s="17" t="s">
        <v>537</v>
      </c>
      <c r="C485">
        <v>2014</v>
      </c>
      <c r="D485" s="3" t="s">
        <v>561</v>
      </c>
      <c r="E485" s="16" t="s">
        <v>615</v>
      </c>
      <c r="F485" s="31">
        <v>0</v>
      </c>
      <c r="G485" s="25">
        <v>0</v>
      </c>
      <c r="H485" s="5">
        <f>-0.063/0.766</f>
        <v>-8.2245430809399472E-2</v>
      </c>
      <c r="I485" s="5">
        <f>0.018/0.766</f>
        <v>2.3498694516971279E-2</v>
      </c>
      <c r="J485" s="18" t="s">
        <v>295</v>
      </c>
      <c r="K485" s="20" t="s">
        <v>291</v>
      </c>
      <c r="L485" s="4">
        <v>146933</v>
      </c>
      <c r="M485" s="7" t="s">
        <v>292</v>
      </c>
      <c r="N485" s="7" t="s">
        <v>825</v>
      </c>
      <c r="O485" s="7" t="s">
        <v>293</v>
      </c>
      <c r="P485">
        <v>2008</v>
      </c>
      <c r="Q485">
        <v>2012</v>
      </c>
      <c r="R485" t="s">
        <v>247</v>
      </c>
      <c r="S485">
        <v>0</v>
      </c>
      <c r="T485">
        <v>0</v>
      </c>
      <c r="U485">
        <v>0</v>
      </c>
      <c r="W485">
        <v>0</v>
      </c>
      <c r="Z485">
        <v>1</v>
      </c>
      <c r="AA485">
        <v>0</v>
      </c>
      <c r="AB485">
        <v>1</v>
      </c>
      <c r="AC485">
        <v>0</v>
      </c>
      <c r="AD485">
        <v>0</v>
      </c>
      <c r="AE485">
        <v>0</v>
      </c>
      <c r="AF485">
        <v>0</v>
      </c>
      <c r="AG485">
        <v>1</v>
      </c>
      <c r="AH485">
        <v>0</v>
      </c>
      <c r="AI485">
        <v>34</v>
      </c>
      <c r="AJ485">
        <v>17</v>
      </c>
      <c r="AK485" t="b">
        <v>1</v>
      </c>
    </row>
    <row r="486" spans="1:37" ht="30" x14ac:dyDescent="0.25">
      <c r="A486" s="18" t="s">
        <v>290</v>
      </c>
      <c r="B486" s="17" t="s">
        <v>537</v>
      </c>
      <c r="C486">
        <v>2014</v>
      </c>
      <c r="D486" s="3" t="s">
        <v>561</v>
      </c>
      <c r="E486" s="16" t="s">
        <v>615</v>
      </c>
      <c r="F486" s="31">
        <v>0</v>
      </c>
      <c r="G486" s="25">
        <v>0</v>
      </c>
      <c r="H486" s="5">
        <f>-0.029/0.766</f>
        <v>-3.7859007832898174E-2</v>
      </c>
      <c r="I486" s="5">
        <f>0.021/0.766</f>
        <v>2.7415143603133161E-2</v>
      </c>
      <c r="J486" s="18" t="s">
        <v>296</v>
      </c>
      <c r="K486" s="20" t="s">
        <v>291</v>
      </c>
      <c r="L486" s="4">
        <v>146933</v>
      </c>
      <c r="M486" s="7" t="s">
        <v>292</v>
      </c>
      <c r="N486" s="7" t="s">
        <v>825</v>
      </c>
      <c r="O486" s="7" t="s">
        <v>293</v>
      </c>
      <c r="P486">
        <v>2008</v>
      </c>
      <c r="Q486">
        <v>2012</v>
      </c>
      <c r="R486" t="s">
        <v>247</v>
      </c>
      <c r="S486">
        <v>0</v>
      </c>
      <c r="T486">
        <v>0</v>
      </c>
      <c r="U486">
        <v>0</v>
      </c>
      <c r="W486">
        <v>0</v>
      </c>
      <c r="Z486">
        <v>1</v>
      </c>
      <c r="AA486">
        <v>0</v>
      </c>
      <c r="AB486">
        <v>1</v>
      </c>
      <c r="AC486">
        <v>0</v>
      </c>
      <c r="AD486">
        <v>0</v>
      </c>
      <c r="AE486">
        <v>0</v>
      </c>
      <c r="AF486">
        <v>0</v>
      </c>
      <c r="AG486">
        <v>1</v>
      </c>
      <c r="AH486">
        <v>0</v>
      </c>
      <c r="AI486">
        <v>34</v>
      </c>
      <c r="AJ486">
        <v>17</v>
      </c>
      <c r="AK486" t="b">
        <v>1</v>
      </c>
    </row>
    <row r="487" spans="1:37" ht="30" x14ac:dyDescent="0.25">
      <c r="A487" s="18" t="s">
        <v>290</v>
      </c>
      <c r="B487" s="17" t="s">
        <v>537</v>
      </c>
      <c r="C487">
        <v>2014</v>
      </c>
      <c r="D487" s="3" t="s">
        <v>561</v>
      </c>
      <c r="E487" s="16" t="s">
        <v>615</v>
      </c>
      <c r="F487" s="31">
        <v>0</v>
      </c>
      <c r="G487" s="25">
        <v>0</v>
      </c>
      <c r="H487" s="5">
        <f>-0.051/0.766</f>
        <v>-6.6579634464751958E-2</v>
      </c>
      <c r="I487" s="5">
        <f>0.02/0.766</f>
        <v>2.6109660574412531E-2</v>
      </c>
      <c r="J487" s="18" t="s">
        <v>297</v>
      </c>
      <c r="K487" s="20" t="s">
        <v>291</v>
      </c>
      <c r="L487" s="4">
        <v>146933</v>
      </c>
      <c r="M487" s="7" t="s">
        <v>292</v>
      </c>
      <c r="N487" s="7" t="s">
        <v>825</v>
      </c>
      <c r="O487" s="7" t="s">
        <v>293</v>
      </c>
      <c r="P487">
        <v>2008</v>
      </c>
      <c r="Q487">
        <v>2012</v>
      </c>
      <c r="R487" t="s">
        <v>247</v>
      </c>
      <c r="S487">
        <v>0</v>
      </c>
      <c r="T487">
        <v>0</v>
      </c>
      <c r="U487">
        <v>0</v>
      </c>
      <c r="W487">
        <v>0</v>
      </c>
      <c r="Z487">
        <v>1</v>
      </c>
      <c r="AA487">
        <v>0</v>
      </c>
      <c r="AB487">
        <v>1</v>
      </c>
      <c r="AC487">
        <v>0</v>
      </c>
      <c r="AD487">
        <v>0</v>
      </c>
      <c r="AE487">
        <v>0</v>
      </c>
      <c r="AF487">
        <v>0</v>
      </c>
      <c r="AG487">
        <v>1</v>
      </c>
      <c r="AH487">
        <v>0</v>
      </c>
      <c r="AI487">
        <v>34</v>
      </c>
      <c r="AJ487">
        <v>17</v>
      </c>
      <c r="AK487" t="b">
        <v>1</v>
      </c>
    </row>
    <row r="488" spans="1:37" ht="30" x14ac:dyDescent="0.25">
      <c r="A488" s="18" t="s">
        <v>290</v>
      </c>
      <c r="B488" s="17" t="s">
        <v>537</v>
      </c>
      <c r="C488">
        <v>2014</v>
      </c>
      <c r="D488" s="3" t="s">
        <v>561</v>
      </c>
      <c r="E488" s="16" t="s">
        <v>615</v>
      </c>
      <c r="F488" s="31">
        <v>0</v>
      </c>
      <c r="G488" s="25">
        <v>0</v>
      </c>
      <c r="H488" s="5">
        <f>-0.041/0.766</f>
        <v>-5.3524804177545696E-2</v>
      </c>
      <c r="I488" s="5">
        <f>0.018/0.766</f>
        <v>2.3498694516971279E-2</v>
      </c>
      <c r="J488" s="18" t="s">
        <v>298</v>
      </c>
      <c r="K488" s="20" t="s">
        <v>291</v>
      </c>
      <c r="L488" s="4">
        <v>146933</v>
      </c>
      <c r="M488" s="7" t="s">
        <v>292</v>
      </c>
      <c r="N488" s="7" t="s">
        <v>825</v>
      </c>
      <c r="O488" s="7" t="s">
        <v>293</v>
      </c>
      <c r="P488">
        <v>2008</v>
      </c>
      <c r="Q488">
        <v>2012</v>
      </c>
      <c r="R488" t="s">
        <v>247</v>
      </c>
      <c r="S488">
        <v>0</v>
      </c>
      <c r="T488">
        <v>0</v>
      </c>
      <c r="U488">
        <v>0</v>
      </c>
      <c r="W488">
        <v>0</v>
      </c>
      <c r="Z488">
        <v>1</v>
      </c>
      <c r="AA488">
        <v>0</v>
      </c>
      <c r="AB488">
        <v>1</v>
      </c>
      <c r="AC488">
        <v>0</v>
      </c>
      <c r="AD488">
        <v>0</v>
      </c>
      <c r="AE488">
        <v>0</v>
      </c>
      <c r="AF488">
        <v>0</v>
      </c>
      <c r="AG488">
        <v>1</v>
      </c>
      <c r="AH488">
        <v>0</v>
      </c>
      <c r="AI488">
        <v>34</v>
      </c>
      <c r="AJ488">
        <v>17</v>
      </c>
      <c r="AK488" t="b">
        <v>1</v>
      </c>
    </row>
    <row r="489" spans="1:37" ht="30" x14ac:dyDescent="0.25">
      <c r="A489" s="18" t="s">
        <v>290</v>
      </c>
      <c r="B489" s="17" t="s">
        <v>537</v>
      </c>
      <c r="C489">
        <v>2014</v>
      </c>
      <c r="D489" s="3" t="s">
        <v>561</v>
      </c>
      <c r="E489" s="16" t="s">
        <v>615</v>
      </c>
      <c r="F489" s="31">
        <v>0</v>
      </c>
      <c r="G489" s="25">
        <v>0</v>
      </c>
      <c r="H489" s="5">
        <f>-0.042/0.769</f>
        <v>-5.4616384915474644E-2</v>
      </c>
      <c r="I489" s="5">
        <f>0.02/0.769</f>
        <v>2.600780234070221E-2</v>
      </c>
      <c r="J489" s="18" t="s">
        <v>299</v>
      </c>
      <c r="K489" s="20" t="s">
        <v>291</v>
      </c>
      <c r="L489" s="4">
        <v>121365</v>
      </c>
      <c r="M489" s="7" t="s">
        <v>292</v>
      </c>
      <c r="N489" s="7" t="s">
        <v>825</v>
      </c>
      <c r="O489" s="7" t="s">
        <v>293</v>
      </c>
      <c r="P489">
        <v>2008</v>
      </c>
      <c r="Q489">
        <v>2012</v>
      </c>
      <c r="R489" t="s">
        <v>247</v>
      </c>
      <c r="S489">
        <v>0</v>
      </c>
      <c r="T489">
        <v>0</v>
      </c>
      <c r="U489">
        <v>0</v>
      </c>
      <c r="W489">
        <v>0</v>
      </c>
      <c r="Z489">
        <v>1</v>
      </c>
      <c r="AA489">
        <v>0</v>
      </c>
      <c r="AB489">
        <v>1</v>
      </c>
      <c r="AC489">
        <v>0</v>
      </c>
      <c r="AD489">
        <v>0</v>
      </c>
      <c r="AE489">
        <v>0</v>
      </c>
      <c r="AF489">
        <v>0</v>
      </c>
      <c r="AG489">
        <v>1</v>
      </c>
      <c r="AH489">
        <v>0</v>
      </c>
      <c r="AI489">
        <v>34</v>
      </c>
      <c r="AJ489">
        <v>17</v>
      </c>
      <c r="AK489" t="b">
        <v>1</v>
      </c>
    </row>
    <row r="490" spans="1:37" ht="30" x14ac:dyDescent="0.25">
      <c r="A490" s="18" t="s">
        <v>290</v>
      </c>
      <c r="B490" s="17" t="s">
        <v>537</v>
      </c>
      <c r="C490">
        <v>2014</v>
      </c>
      <c r="D490" s="3" t="s">
        <v>561</v>
      </c>
      <c r="E490" s="16" t="s">
        <v>615</v>
      </c>
      <c r="F490" s="31">
        <v>0</v>
      </c>
      <c r="G490" s="25">
        <v>0</v>
      </c>
      <c r="H490" s="5">
        <f>-0.049/0.765</f>
        <v>-6.4052287581699341E-2</v>
      </c>
      <c r="I490" s="5">
        <f>0.02/0.765</f>
        <v>2.6143790849673203E-2</v>
      </c>
      <c r="J490" s="18" t="s">
        <v>300</v>
      </c>
      <c r="K490" s="20" t="s">
        <v>291</v>
      </c>
      <c r="L490" s="4">
        <v>128728</v>
      </c>
      <c r="M490" s="7" t="s">
        <v>292</v>
      </c>
      <c r="N490" s="7" t="s">
        <v>825</v>
      </c>
      <c r="O490" s="7" t="s">
        <v>293</v>
      </c>
      <c r="P490">
        <v>2008</v>
      </c>
      <c r="Q490">
        <v>2012</v>
      </c>
      <c r="R490" t="s">
        <v>247</v>
      </c>
      <c r="S490">
        <v>0</v>
      </c>
      <c r="T490">
        <v>0</v>
      </c>
      <c r="U490">
        <v>0</v>
      </c>
      <c r="W490">
        <v>0</v>
      </c>
      <c r="Z490">
        <v>1</v>
      </c>
      <c r="AA490">
        <v>0</v>
      </c>
      <c r="AB490">
        <v>1</v>
      </c>
      <c r="AC490">
        <v>0</v>
      </c>
      <c r="AD490">
        <v>0</v>
      </c>
      <c r="AE490">
        <v>0</v>
      </c>
      <c r="AF490">
        <v>0</v>
      </c>
      <c r="AG490">
        <v>1</v>
      </c>
      <c r="AH490">
        <v>0</v>
      </c>
      <c r="AI490">
        <v>34</v>
      </c>
      <c r="AJ490">
        <v>17</v>
      </c>
      <c r="AK490" t="b">
        <v>1</v>
      </c>
    </row>
    <row r="491" spans="1:37" ht="30" x14ac:dyDescent="0.25">
      <c r="A491" s="18" t="s">
        <v>290</v>
      </c>
      <c r="B491" s="17" t="s">
        <v>537</v>
      </c>
      <c r="C491">
        <v>2014</v>
      </c>
      <c r="D491" s="3" t="s">
        <v>561</v>
      </c>
      <c r="E491" s="16" t="s">
        <v>615</v>
      </c>
      <c r="F491" s="31">
        <v>0</v>
      </c>
      <c r="G491" s="25">
        <v>0</v>
      </c>
      <c r="H491" s="5">
        <f>-0.042/0.764</f>
        <v>-5.4973821989528798E-2</v>
      </c>
      <c r="I491" s="5">
        <f>0.019/0.764</f>
        <v>2.4869109947643978E-2</v>
      </c>
      <c r="J491" s="18" t="s">
        <v>301</v>
      </c>
      <c r="K491" s="20" t="s">
        <v>291</v>
      </c>
      <c r="L491" s="4">
        <v>143973</v>
      </c>
      <c r="M491" s="7" t="s">
        <v>292</v>
      </c>
      <c r="N491" s="7" t="s">
        <v>825</v>
      </c>
      <c r="O491" s="7" t="s">
        <v>293</v>
      </c>
      <c r="P491">
        <v>2008</v>
      </c>
      <c r="Q491">
        <v>2012</v>
      </c>
      <c r="R491" t="s">
        <v>247</v>
      </c>
      <c r="S491">
        <v>0</v>
      </c>
      <c r="T491">
        <v>0</v>
      </c>
      <c r="U491">
        <v>0</v>
      </c>
      <c r="W491">
        <v>0</v>
      </c>
      <c r="Z491">
        <v>1</v>
      </c>
      <c r="AA491">
        <v>0</v>
      </c>
      <c r="AB491">
        <v>1</v>
      </c>
      <c r="AC491">
        <v>0</v>
      </c>
      <c r="AD491">
        <v>0</v>
      </c>
      <c r="AE491">
        <v>0</v>
      </c>
      <c r="AF491">
        <v>0</v>
      </c>
      <c r="AG491">
        <v>1</v>
      </c>
      <c r="AH491">
        <v>0</v>
      </c>
      <c r="AI491">
        <v>34</v>
      </c>
      <c r="AJ491">
        <v>17</v>
      </c>
      <c r="AK491" t="b">
        <v>1</v>
      </c>
    </row>
    <row r="492" spans="1:37" ht="30" x14ac:dyDescent="0.25">
      <c r="A492" s="18" t="s">
        <v>290</v>
      </c>
      <c r="B492" s="17" t="s">
        <v>537</v>
      </c>
      <c r="C492">
        <v>2014</v>
      </c>
      <c r="D492" s="3" t="s">
        <v>561</v>
      </c>
      <c r="E492" s="16" t="s">
        <v>615</v>
      </c>
      <c r="F492" s="31">
        <v>0</v>
      </c>
      <c r="G492" s="25">
        <v>0</v>
      </c>
      <c r="H492" s="5">
        <f>-0.042/0.766</f>
        <v>-5.4830287206266322E-2</v>
      </c>
      <c r="I492" s="5">
        <f>0.019/0.766</f>
        <v>2.4804177545691905E-2</v>
      </c>
      <c r="J492" s="18" t="s">
        <v>302</v>
      </c>
      <c r="K492" s="20" t="s">
        <v>291</v>
      </c>
      <c r="L492" s="4">
        <v>146933</v>
      </c>
      <c r="M492" s="7" t="s">
        <v>292</v>
      </c>
      <c r="N492" s="7" t="s">
        <v>825</v>
      </c>
      <c r="O492" s="7" t="s">
        <v>293</v>
      </c>
      <c r="P492">
        <v>2008</v>
      </c>
      <c r="Q492">
        <v>2012</v>
      </c>
      <c r="R492" t="s">
        <v>247</v>
      </c>
      <c r="S492">
        <v>0</v>
      </c>
      <c r="T492">
        <v>0</v>
      </c>
      <c r="U492">
        <v>0</v>
      </c>
      <c r="W492">
        <v>0</v>
      </c>
      <c r="Z492">
        <v>1</v>
      </c>
      <c r="AA492">
        <v>0</v>
      </c>
      <c r="AB492">
        <v>1</v>
      </c>
      <c r="AC492">
        <v>0</v>
      </c>
      <c r="AD492">
        <v>0</v>
      </c>
      <c r="AE492">
        <v>0</v>
      </c>
      <c r="AF492">
        <v>0</v>
      </c>
      <c r="AG492">
        <v>1</v>
      </c>
      <c r="AH492">
        <v>0</v>
      </c>
      <c r="AI492">
        <v>34</v>
      </c>
      <c r="AJ492">
        <v>17</v>
      </c>
      <c r="AK492" t="b">
        <v>1</v>
      </c>
    </row>
    <row r="493" spans="1:37" ht="30" x14ac:dyDescent="0.25">
      <c r="A493" s="18" t="s">
        <v>290</v>
      </c>
      <c r="B493" s="17" t="s">
        <v>537</v>
      </c>
      <c r="C493">
        <v>2014</v>
      </c>
      <c r="D493" s="3" t="s">
        <v>561</v>
      </c>
      <c r="E493" s="16" t="s">
        <v>615</v>
      </c>
      <c r="F493" s="31">
        <v>0</v>
      </c>
      <c r="G493" s="25">
        <v>0</v>
      </c>
      <c r="H493" s="5">
        <f>-0.072/0.766</f>
        <v>-9.3994778067885115E-2</v>
      </c>
      <c r="I493" s="5">
        <f>0.025/0.766</f>
        <v>3.2637075718015669E-2</v>
      </c>
      <c r="J493" s="18" t="s">
        <v>303</v>
      </c>
      <c r="K493" s="20" t="s">
        <v>291</v>
      </c>
      <c r="L493" s="4">
        <v>146933</v>
      </c>
      <c r="M493" s="7" t="s">
        <v>292</v>
      </c>
      <c r="N493" s="7" t="s">
        <v>825</v>
      </c>
      <c r="O493" s="7" t="s">
        <v>293</v>
      </c>
      <c r="P493">
        <v>2008</v>
      </c>
      <c r="Q493">
        <v>2012</v>
      </c>
      <c r="R493" t="s">
        <v>247</v>
      </c>
      <c r="S493">
        <v>0</v>
      </c>
      <c r="T493">
        <v>0</v>
      </c>
      <c r="U493">
        <v>0</v>
      </c>
      <c r="W493">
        <v>0</v>
      </c>
      <c r="Z493">
        <v>1</v>
      </c>
      <c r="AA493">
        <v>0</v>
      </c>
      <c r="AB493">
        <v>1</v>
      </c>
      <c r="AC493">
        <v>0</v>
      </c>
      <c r="AD493">
        <v>0</v>
      </c>
      <c r="AE493">
        <v>0</v>
      </c>
      <c r="AF493">
        <v>0</v>
      </c>
      <c r="AG493">
        <v>1</v>
      </c>
      <c r="AH493">
        <v>0</v>
      </c>
      <c r="AI493">
        <v>34</v>
      </c>
      <c r="AJ493">
        <v>17</v>
      </c>
      <c r="AK493" t="b">
        <v>1</v>
      </c>
    </row>
    <row r="494" spans="1:37" ht="30" x14ac:dyDescent="0.25">
      <c r="A494" s="18" t="s">
        <v>290</v>
      </c>
      <c r="B494" s="17" t="s">
        <v>537</v>
      </c>
      <c r="C494">
        <v>2014</v>
      </c>
      <c r="D494" s="3" t="s">
        <v>561</v>
      </c>
      <c r="E494" s="16" t="s">
        <v>615</v>
      </c>
      <c r="F494" s="31">
        <v>0</v>
      </c>
      <c r="G494" s="25">
        <v>0</v>
      </c>
      <c r="H494" s="5">
        <f>-0.061/0.766</f>
        <v>-7.963446475195822E-2</v>
      </c>
      <c r="I494" s="5">
        <f>0.016/0.766</f>
        <v>2.0887728459530026E-2</v>
      </c>
      <c r="J494" s="18" t="s">
        <v>304</v>
      </c>
      <c r="K494" s="20" t="s">
        <v>291</v>
      </c>
      <c r="L494" s="4">
        <v>146933</v>
      </c>
      <c r="M494" s="7" t="s">
        <v>292</v>
      </c>
      <c r="N494" s="7" t="s">
        <v>825</v>
      </c>
      <c r="O494" s="7" t="s">
        <v>293</v>
      </c>
      <c r="P494">
        <v>2008</v>
      </c>
      <c r="Q494">
        <v>2012</v>
      </c>
      <c r="R494" t="s">
        <v>247</v>
      </c>
      <c r="S494">
        <v>0</v>
      </c>
      <c r="T494">
        <v>0</v>
      </c>
      <c r="U494">
        <v>0</v>
      </c>
      <c r="W494">
        <v>0</v>
      </c>
      <c r="Z494">
        <v>1</v>
      </c>
      <c r="AA494">
        <v>0</v>
      </c>
      <c r="AB494">
        <v>1</v>
      </c>
      <c r="AC494">
        <v>0</v>
      </c>
      <c r="AD494">
        <v>0</v>
      </c>
      <c r="AE494">
        <v>0</v>
      </c>
      <c r="AF494">
        <v>0</v>
      </c>
      <c r="AG494">
        <v>1</v>
      </c>
      <c r="AH494">
        <v>0</v>
      </c>
      <c r="AI494">
        <v>34</v>
      </c>
      <c r="AJ494">
        <v>17</v>
      </c>
      <c r="AK494" t="b">
        <v>1</v>
      </c>
    </row>
    <row r="495" spans="1:37" ht="30" x14ac:dyDescent="0.25">
      <c r="A495" s="18" t="s">
        <v>290</v>
      </c>
      <c r="B495" s="17" t="s">
        <v>537</v>
      </c>
      <c r="C495">
        <v>2014</v>
      </c>
      <c r="D495" s="3" t="s">
        <v>561</v>
      </c>
      <c r="E495" s="16" t="s">
        <v>615</v>
      </c>
      <c r="F495" s="31">
        <v>0</v>
      </c>
      <c r="G495" s="25">
        <v>0</v>
      </c>
      <c r="H495" s="5">
        <f>-0.016/0.769</f>
        <v>-2.0806241872561769E-2</v>
      </c>
      <c r="I495" s="5">
        <f>0.017/0.769</f>
        <v>2.2106631989596882E-2</v>
      </c>
      <c r="J495" s="18" t="s">
        <v>305</v>
      </c>
      <c r="K495" s="20" t="s">
        <v>291</v>
      </c>
      <c r="L495" s="4">
        <v>121365</v>
      </c>
      <c r="M495" s="7" t="s">
        <v>292</v>
      </c>
      <c r="N495" s="7" t="s">
        <v>825</v>
      </c>
      <c r="O495" s="7" t="s">
        <v>293</v>
      </c>
      <c r="P495">
        <v>2008</v>
      </c>
      <c r="Q495">
        <v>2012</v>
      </c>
      <c r="R495" t="s">
        <v>247</v>
      </c>
      <c r="S495">
        <v>0</v>
      </c>
      <c r="T495">
        <v>0</v>
      </c>
      <c r="U495">
        <v>0</v>
      </c>
      <c r="W495">
        <v>0</v>
      </c>
      <c r="Z495">
        <v>1</v>
      </c>
      <c r="AA495">
        <v>0</v>
      </c>
      <c r="AB495">
        <v>1</v>
      </c>
      <c r="AC495">
        <v>0</v>
      </c>
      <c r="AD495">
        <v>0</v>
      </c>
      <c r="AE495">
        <v>0</v>
      </c>
      <c r="AF495">
        <v>0</v>
      </c>
      <c r="AG495">
        <v>1</v>
      </c>
      <c r="AH495">
        <v>0</v>
      </c>
      <c r="AI495">
        <v>34</v>
      </c>
      <c r="AJ495">
        <v>17</v>
      </c>
      <c r="AK495" t="b">
        <v>1</v>
      </c>
    </row>
    <row r="496" spans="1:37" ht="30" x14ac:dyDescent="0.25">
      <c r="A496" s="18" t="s">
        <v>290</v>
      </c>
      <c r="B496" s="17" t="s">
        <v>537</v>
      </c>
      <c r="C496">
        <v>2014</v>
      </c>
      <c r="D496" s="3" t="s">
        <v>561</v>
      </c>
      <c r="E496" s="16" t="s">
        <v>615</v>
      </c>
      <c r="F496" s="31">
        <v>0</v>
      </c>
      <c r="G496" s="25">
        <v>0</v>
      </c>
      <c r="H496" s="5">
        <f>-0.067/0.765</f>
        <v>-8.7581699346405237E-2</v>
      </c>
      <c r="I496" s="5">
        <f>0.021/0.765</f>
        <v>2.7450980392156862E-2</v>
      </c>
      <c r="J496" s="18" t="s">
        <v>306</v>
      </c>
      <c r="K496" s="20" t="s">
        <v>291</v>
      </c>
      <c r="L496" s="4">
        <v>128728</v>
      </c>
      <c r="M496" s="7" t="s">
        <v>292</v>
      </c>
      <c r="N496" s="7" t="s">
        <v>825</v>
      </c>
      <c r="O496" s="7" t="s">
        <v>293</v>
      </c>
      <c r="P496">
        <v>2008</v>
      </c>
      <c r="Q496">
        <v>2012</v>
      </c>
      <c r="R496" t="s">
        <v>247</v>
      </c>
      <c r="S496">
        <v>0</v>
      </c>
      <c r="T496">
        <v>0</v>
      </c>
      <c r="U496">
        <v>0</v>
      </c>
      <c r="W496">
        <v>0</v>
      </c>
      <c r="Z496">
        <v>1</v>
      </c>
      <c r="AA496">
        <v>0</v>
      </c>
      <c r="AB496">
        <v>1</v>
      </c>
      <c r="AC496">
        <v>0</v>
      </c>
      <c r="AD496">
        <v>0</v>
      </c>
      <c r="AE496">
        <v>0</v>
      </c>
      <c r="AF496">
        <v>0</v>
      </c>
      <c r="AG496">
        <v>1</v>
      </c>
      <c r="AH496">
        <v>0</v>
      </c>
      <c r="AI496">
        <v>34</v>
      </c>
      <c r="AJ496">
        <v>17</v>
      </c>
      <c r="AK496" t="b">
        <v>1</v>
      </c>
    </row>
    <row r="497" spans="1:37" ht="30" x14ac:dyDescent="0.25">
      <c r="A497" s="18" t="s">
        <v>290</v>
      </c>
      <c r="B497" s="17" t="s">
        <v>537</v>
      </c>
      <c r="C497">
        <v>2014</v>
      </c>
      <c r="D497" s="3" t="s">
        <v>561</v>
      </c>
      <c r="E497" s="16" t="s">
        <v>615</v>
      </c>
      <c r="F497" s="31">
        <v>0</v>
      </c>
      <c r="G497" s="25">
        <v>0</v>
      </c>
      <c r="H497" s="5">
        <f>-0.059/0.764</f>
        <v>-7.7225130890052354E-2</v>
      </c>
      <c r="I497" s="5">
        <f>0.018/0.764</f>
        <v>2.3560209424083767E-2</v>
      </c>
      <c r="J497" s="18" t="s">
        <v>307</v>
      </c>
      <c r="K497" s="20" t="s">
        <v>291</v>
      </c>
      <c r="L497" s="4">
        <v>143973</v>
      </c>
      <c r="M497" s="7" t="s">
        <v>292</v>
      </c>
      <c r="N497" s="7" t="s">
        <v>825</v>
      </c>
      <c r="O497" s="7" t="s">
        <v>293</v>
      </c>
      <c r="P497">
        <v>2008</v>
      </c>
      <c r="Q497">
        <v>2012</v>
      </c>
      <c r="R497" t="s">
        <v>247</v>
      </c>
      <c r="S497">
        <v>0</v>
      </c>
      <c r="T497">
        <v>0</v>
      </c>
      <c r="U497">
        <v>0</v>
      </c>
      <c r="W497">
        <v>0</v>
      </c>
      <c r="Z497">
        <v>1</v>
      </c>
      <c r="AA497">
        <v>0</v>
      </c>
      <c r="AB497">
        <v>1</v>
      </c>
      <c r="AC497">
        <v>0</v>
      </c>
      <c r="AD497">
        <v>0</v>
      </c>
      <c r="AE497">
        <v>0</v>
      </c>
      <c r="AF497">
        <v>0</v>
      </c>
      <c r="AG497">
        <v>1</v>
      </c>
      <c r="AH497">
        <v>0</v>
      </c>
      <c r="AI497">
        <v>34</v>
      </c>
      <c r="AJ497">
        <v>17</v>
      </c>
      <c r="AK497" t="b">
        <v>1</v>
      </c>
    </row>
    <row r="498" spans="1:37" ht="30" x14ac:dyDescent="0.25">
      <c r="A498" s="18" t="s">
        <v>290</v>
      </c>
      <c r="B498" s="17" t="s">
        <v>537</v>
      </c>
      <c r="C498">
        <v>2014</v>
      </c>
      <c r="D498" s="3" t="s">
        <v>561</v>
      </c>
      <c r="E498" s="16" t="s">
        <v>615</v>
      </c>
      <c r="F498" s="31">
        <v>0</v>
      </c>
      <c r="G498" s="25">
        <v>0</v>
      </c>
      <c r="H498" s="5">
        <f>-0.032/0.817</f>
        <v>-3.9167686658506735E-2</v>
      </c>
      <c r="I498" s="5">
        <f>0.022/0.817</f>
        <v>2.6927784577723379E-2</v>
      </c>
      <c r="J498" s="18" t="s">
        <v>320</v>
      </c>
      <c r="K498" s="20" t="s">
        <v>291</v>
      </c>
      <c r="L498" s="4">
        <v>269527</v>
      </c>
      <c r="M498" s="7" t="s">
        <v>292</v>
      </c>
      <c r="N498" s="7" t="s">
        <v>825</v>
      </c>
      <c r="O498" s="7" t="s">
        <v>293</v>
      </c>
      <c r="P498">
        <v>2008</v>
      </c>
      <c r="Q498">
        <v>2012</v>
      </c>
      <c r="R498" t="s">
        <v>247</v>
      </c>
      <c r="S498">
        <v>0</v>
      </c>
      <c r="T498">
        <v>0</v>
      </c>
      <c r="U498">
        <v>0</v>
      </c>
      <c r="W498">
        <v>0</v>
      </c>
      <c r="Z498">
        <v>1</v>
      </c>
      <c r="AA498">
        <v>0</v>
      </c>
      <c r="AB498">
        <v>1</v>
      </c>
      <c r="AC498">
        <v>0</v>
      </c>
      <c r="AD498">
        <v>0</v>
      </c>
      <c r="AE498">
        <v>0</v>
      </c>
      <c r="AF498">
        <v>0</v>
      </c>
      <c r="AG498">
        <v>1</v>
      </c>
      <c r="AH498">
        <v>0</v>
      </c>
      <c r="AI498">
        <v>34</v>
      </c>
      <c r="AJ498">
        <v>17</v>
      </c>
      <c r="AK498" t="b">
        <v>1</v>
      </c>
    </row>
    <row r="499" spans="1:37" ht="30" x14ac:dyDescent="0.25">
      <c r="A499" s="18" t="s">
        <v>290</v>
      </c>
      <c r="B499" s="17" t="s">
        <v>537</v>
      </c>
      <c r="C499">
        <v>2014</v>
      </c>
      <c r="D499" s="3" t="s">
        <v>561</v>
      </c>
      <c r="E499" s="16" t="s">
        <v>615</v>
      </c>
      <c r="F499" s="31">
        <v>0</v>
      </c>
      <c r="G499" s="25">
        <v>0</v>
      </c>
      <c r="H499" s="5">
        <v>-2.2031823745410035E-2</v>
      </c>
      <c r="I499" s="5">
        <v>3.0599755201958387E-2</v>
      </c>
      <c r="J499" s="18" t="s">
        <v>308</v>
      </c>
      <c r="K499" s="20" t="s">
        <v>291</v>
      </c>
      <c r="L499" s="4">
        <v>269527</v>
      </c>
      <c r="M499" s="7" t="s">
        <v>292</v>
      </c>
      <c r="N499" s="7" t="s">
        <v>825</v>
      </c>
      <c r="O499" s="7" t="s">
        <v>293</v>
      </c>
      <c r="P499">
        <v>2008</v>
      </c>
      <c r="Q499">
        <v>2012</v>
      </c>
      <c r="R499" t="s">
        <v>247</v>
      </c>
      <c r="S499">
        <v>0</v>
      </c>
      <c r="T499">
        <v>0</v>
      </c>
      <c r="U499">
        <v>0</v>
      </c>
      <c r="W499">
        <v>0</v>
      </c>
      <c r="Z499">
        <v>1</v>
      </c>
      <c r="AA499">
        <v>0</v>
      </c>
      <c r="AB499">
        <v>1</v>
      </c>
      <c r="AC499">
        <v>0</v>
      </c>
      <c r="AD499">
        <v>0</v>
      </c>
      <c r="AE499">
        <v>0</v>
      </c>
      <c r="AF499">
        <v>0</v>
      </c>
      <c r="AG499">
        <v>1</v>
      </c>
      <c r="AH499">
        <v>0</v>
      </c>
      <c r="AI499">
        <v>34</v>
      </c>
      <c r="AJ499">
        <v>17</v>
      </c>
      <c r="AK499" t="b">
        <v>1</v>
      </c>
    </row>
    <row r="500" spans="1:37" ht="30" x14ac:dyDescent="0.25">
      <c r="A500" s="18" t="s">
        <v>290</v>
      </c>
      <c r="B500" s="17" t="s">
        <v>537</v>
      </c>
      <c r="C500">
        <v>2014</v>
      </c>
      <c r="D500" s="3" t="s">
        <v>561</v>
      </c>
      <c r="E500" s="16" t="s">
        <v>615</v>
      </c>
      <c r="F500" s="31">
        <v>0</v>
      </c>
      <c r="G500" s="25">
        <v>0</v>
      </c>
      <c r="H500" s="5">
        <v>-3.9167686658506735E-2</v>
      </c>
      <c r="I500" s="5">
        <v>2.6927784577723379E-2</v>
      </c>
      <c r="J500" s="18" t="s">
        <v>309</v>
      </c>
      <c r="K500" s="20" t="s">
        <v>291</v>
      </c>
      <c r="L500" s="4">
        <v>269527</v>
      </c>
      <c r="M500" s="7" t="s">
        <v>292</v>
      </c>
      <c r="N500" s="7" t="s">
        <v>825</v>
      </c>
      <c r="O500" s="7" t="s">
        <v>293</v>
      </c>
      <c r="P500">
        <v>2008</v>
      </c>
      <c r="Q500">
        <v>2012</v>
      </c>
      <c r="R500" t="s">
        <v>247</v>
      </c>
      <c r="S500">
        <v>0</v>
      </c>
      <c r="T500">
        <v>0</v>
      </c>
      <c r="U500">
        <v>0</v>
      </c>
      <c r="W500">
        <v>0</v>
      </c>
      <c r="Z500">
        <v>1</v>
      </c>
      <c r="AA500">
        <v>0</v>
      </c>
      <c r="AB500">
        <v>1</v>
      </c>
      <c r="AC500">
        <v>0</v>
      </c>
      <c r="AD500">
        <v>0</v>
      </c>
      <c r="AE500">
        <v>0</v>
      </c>
      <c r="AF500">
        <v>0</v>
      </c>
      <c r="AG500">
        <v>1</v>
      </c>
      <c r="AH500">
        <v>0</v>
      </c>
      <c r="AI500">
        <v>34</v>
      </c>
      <c r="AJ500">
        <v>17</v>
      </c>
      <c r="AK500" t="b">
        <v>1</v>
      </c>
    </row>
    <row r="501" spans="1:37" ht="30" x14ac:dyDescent="0.25">
      <c r="A501" s="18" t="s">
        <v>290</v>
      </c>
      <c r="B501" s="17" t="s">
        <v>537</v>
      </c>
      <c r="C501">
        <v>2014</v>
      </c>
      <c r="D501" s="3" t="s">
        <v>561</v>
      </c>
      <c r="E501" s="16" t="s">
        <v>615</v>
      </c>
      <c r="F501" s="31">
        <v>0</v>
      </c>
      <c r="G501" s="25">
        <v>0</v>
      </c>
      <c r="H501" s="5">
        <v>-4.0391676866585069E-2</v>
      </c>
      <c r="I501" s="5">
        <v>2.8151774785801716E-2</v>
      </c>
      <c r="J501" s="18" t="s">
        <v>310</v>
      </c>
      <c r="K501" s="20" t="s">
        <v>291</v>
      </c>
      <c r="L501" s="4">
        <v>269527</v>
      </c>
      <c r="M501" s="7" t="s">
        <v>292</v>
      </c>
      <c r="N501" s="7" t="s">
        <v>825</v>
      </c>
      <c r="O501" s="7" t="s">
        <v>293</v>
      </c>
      <c r="P501">
        <v>2008</v>
      </c>
      <c r="Q501">
        <v>2012</v>
      </c>
      <c r="R501" t="s">
        <v>247</v>
      </c>
      <c r="S501">
        <v>0</v>
      </c>
      <c r="T501">
        <v>0</v>
      </c>
      <c r="U501">
        <v>0</v>
      </c>
      <c r="W501">
        <v>0</v>
      </c>
      <c r="Z501">
        <v>1</v>
      </c>
      <c r="AA501">
        <v>0</v>
      </c>
      <c r="AB501">
        <v>1</v>
      </c>
      <c r="AC501">
        <v>0</v>
      </c>
      <c r="AD501">
        <v>0</v>
      </c>
      <c r="AE501">
        <v>0</v>
      </c>
      <c r="AF501">
        <v>0</v>
      </c>
      <c r="AG501">
        <v>1</v>
      </c>
      <c r="AH501">
        <v>0</v>
      </c>
      <c r="AI501">
        <v>34</v>
      </c>
      <c r="AJ501">
        <v>17</v>
      </c>
      <c r="AK501" t="b">
        <v>1</v>
      </c>
    </row>
    <row r="502" spans="1:37" ht="30" x14ac:dyDescent="0.25">
      <c r="A502" s="18" t="s">
        <v>290</v>
      </c>
      <c r="B502" s="17" t="s">
        <v>537</v>
      </c>
      <c r="C502">
        <v>2014</v>
      </c>
      <c r="D502" s="3" t="s">
        <v>561</v>
      </c>
      <c r="E502" s="16" t="s">
        <v>615</v>
      </c>
      <c r="F502" s="31">
        <v>0</v>
      </c>
      <c r="G502" s="25">
        <v>0</v>
      </c>
      <c r="H502" s="5">
        <v>-3.2926829268292684E-2</v>
      </c>
      <c r="I502" s="5">
        <v>2.9268292682926831E-2</v>
      </c>
      <c r="J502" s="18" t="s">
        <v>311</v>
      </c>
      <c r="K502" s="20" t="s">
        <v>291</v>
      </c>
      <c r="L502" s="4">
        <v>223148</v>
      </c>
      <c r="M502" s="7" t="s">
        <v>292</v>
      </c>
      <c r="N502" s="7" t="s">
        <v>825</v>
      </c>
      <c r="O502" s="7" t="s">
        <v>293</v>
      </c>
      <c r="P502">
        <v>2008</v>
      </c>
      <c r="Q502">
        <v>2012</v>
      </c>
      <c r="R502" t="s">
        <v>247</v>
      </c>
      <c r="S502">
        <v>0</v>
      </c>
      <c r="T502">
        <v>0</v>
      </c>
      <c r="U502">
        <v>0</v>
      </c>
      <c r="W502">
        <v>0</v>
      </c>
      <c r="Z502">
        <v>1</v>
      </c>
      <c r="AA502">
        <v>0</v>
      </c>
      <c r="AB502">
        <v>1</v>
      </c>
      <c r="AC502">
        <v>0</v>
      </c>
      <c r="AD502">
        <v>0</v>
      </c>
      <c r="AE502">
        <v>0</v>
      </c>
      <c r="AF502">
        <v>0</v>
      </c>
      <c r="AG502">
        <v>1</v>
      </c>
      <c r="AH502">
        <v>0</v>
      </c>
      <c r="AI502">
        <v>34</v>
      </c>
      <c r="AJ502">
        <v>17</v>
      </c>
      <c r="AK502" t="b">
        <v>1</v>
      </c>
    </row>
    <row r="503" spans="1:37" ht="30" x14ac:dyDescent="0.25">
      <c r="A503" s="18" t="s">
        <v>290</v>
      </c>
      <c r="B503" s="17" t="s">
        <v>537</v>
      </c>
      <c r="C503">
        <v>2014</v>
      </c>
      <c r="D503" s="3" t="s">
        <v>561</v>
      </c>
      <c r="E503" s="16" t="s">
        <v>615</v>
      </c>
      <c r="F503" s="31">
        <v>0</v>
      </c>
      <c r="G503" s="25">
        <v>0</v>
      </c>
      <c r="H503" s="5">
        <v>-4.8959608323133418E-2</v>
      </c>
      <c r="I503" s="5">
        <v>2.937576499388005E-2</v>
      </c>
      <c r="J503" s="18" t="s">
        <v>312</v>
      </c>
      <c r="K503" s="20" t="s">
        <v>291</v>
      </c>
      <c r="L503" s="4">
        <v>238727</v>
      </c>
      <c r="M503" s="7" t="s">
        <v>292</v>
      </c>
      <c r="N503" s="7" t="s">
        <v>825</v>
      </c>
      <c r="O503" s="7" t="s">
        <v>293</v>
      </c>
      <c r="P503">
        <v>2008</v>
      </c>
      <c r="Q503">
        <v>2012</v>
      </c>
      <c r="R503" t="s">
        <v>247</v>
      </c>
      <c r="S503">
        <v>0</v>
      </c>
      <c r="T503">
        <v>0</v>
      </c>
      <c r="U503">
        <v>0</v>
      </c>
      <c r="W503">
        <v>0</v>
      </c>
      <c r="Z503">
        <v>1</v>
      </c>
      <c r="AA503">
        <v>0</v>
      </c>
      <c r="AB503">
        <v>1</v>
      </c>
      <c r="AC503">
        <v>0</v>
      </c>
      <c r="AD503">
        <v>0</v>
      </c>
      <c r="AE503">
        <v>0</v>
      </c>
      <c r="AF503">
        <v>0</v>
      </c>
      <c r="AG503">
        <v>1</v>
      </c>
      <c r="AH503">
        <v>0</v>
      </c>
      <c r="AI503">
        <v>34</v>
      </c>
      <c r="AJ503">
        <v>17</v>
      </c>
      <c r="AK503" t="b">
        <v>1</v>
      </c>
    </row>
    <row r="504" spans="1:37" ht="30" x14ac:dyDescent="0.25">
      <c r="A504" s="18" t="s">
        <v>290</v>
      </c>
      <c r="B504" s="17" t="s">
        <v>537</v>
      </c>
      <c r="C504">
        <v>2014</v>
      </c>
      <c r="D504" s="3" t="s">
        <v>561</v>
      </c>
      <c r="E504" s="16" t="s">
        <v>615</v>
      </c>
      <c r="F504" s="31">
        <v>0</v>
      </c>
      <c r="G504" s="25">
        <v>0</v>
      </c>
      <c r="H504" s="5">
        <v>-4.0441176470588237E-2</v>
      </c>
      <c r="I504" s="5">
        <v>2.8186274509803922E-2</v>
      </c>
      <c r="J504" s="18" t="s">
        <v>313</v>
      </c>
      <c r="K504" s="20" t="s">
        <v>291</v>
      </c>
      <c r="L504" s="4">
        <v>263782</v>
      </c>
      <c r="M504" s="7" t="s">
        <v>292</v>
      </c>
      <c r="N504" s="7" t="s">
        <v>825</v>
      </c>
      <c r="O504" s="7" t="s">
        <v>293</v>
      </c>
      <c r="P504">
        <v>2008</v>
      </c>
      <c r="Q504">
        <v>2012</v>
      </c>
      <c r="R504" t="s">
        <v>247</v>
      </c>
      <c r="S504">
        <v>0</v>
      </c>
      <c r="T504">
        <v>0</v>
      </c>
      <c r="U504">
        <v>0</v>
      </c>
      <c r="W504">
        <v>0</v>
      </c>
      <c r="Z504">
        <v>1</v>
      </c>
      <c r="AA504">
        <v>0</v>
      </c>
      <c r="AB504">
        <v>1</v>
      </c>
      <c r="AC504">
        <v>0</v>
      </c>
      <c r="AD504">
        <v>0</v>
      </c>
      <c r="AE504">
        <v>0</v>
      </c>
      <c r="AF504">
        <v>0</v>
      </c>
      <c r="AG504">
        <v>1</v>
      </c>
      <c r="AH504">
        <v>0</v>
      </c>
      <c r="AI504">
        <v>34</v>
      </c>
      <c r="AJ504">
        <v>17</v>
      </c>
      <c r="AK504" t="b">
        <v>1</v>
      </c>
    </row>
    <row r="505" spans="1:37" ht="30" x14ac:dyDescent="0.25">
      <c r="A505" s="18" t="s">
        <v>290</v>
      </c>
      <c r="B505" s="17" t="s">
        <v>537</v>
      </c>
      <c r="C505">
        <v>2014</v>
      </c>
      <c r="D505" s="3" t="s">
        <v>561</v>
      </c>
      <c r="E505" s="16" t="s">
        <v>615</v>
      </c>
      <c r="F505" s="31">
        <v>0</v>
      </c>
      <c r="G505" s="25">
        <v>0</v>
      </c>
      <c r="H505" s="5">
        <v>-7.2215422276621782E-2</v>
      </c>
      <c r="I505" s="5">
        <v>2.3255813953488372E-2</v>
      </c>
      <c r="J505" s="18" t="s">
        <v>321</v>
      </c>
      <c r="K505" s="20" t="s">
        <v>291</v>
      </c>
      <c r="L505" s="4">
        <v>269527</v>
      </c>
      <c r="M505" s="7" t="s">
        <v>292</v>
      </c>
      <c r="N505" s="7" t="s">
        <v>825</v>
      </c>
      <c r="O505" s="7" t="s">
        <v>293</v>
      </c>
      <c r="P505">
        <v>2008</v>
      </c>
      <c r="Q505">
        <v>2012</v>
      </c>
      <c r="R505" t="s">
        <v>247</v>
      </c>
      <c r="S505">
        <v>0</v>
      </c>
      <c r="T505">
        <v>0</v>
      </c>
      <c r="U505">
        <v>0</v>
      </c>
      <c r="W505">
        <v>0</v>
      </c>
      <c r="Z505">
        <v>1</v>
      </c>
      <c r="AA505">
        <v>0</v>
      </c>
      <c r="AB505">
        <v>1</v>
      </c>
      <c r="AC505">
        <v>0</v>
      </c>
      <c r="AD505">
        <v>0</v>
      </c>
      <c r="AE505">
        <v>0</v>
      </c>
      <c r="AF505">
        <v>0</v>
      </c>
      <c r="AG505">
        <v>1</v>
      </c>
      <c r="AH505">
        <v>0</v>
      </c>
      <c r="AI505">
        <v>34</v>
      </c>
      <c r="AJ505">
        <v>17</v>
      </c>
      <c r="AK505" t="b">
        <v>1</v>
      </c>
    </row>
    <row r="506" spans="1:37" ht="30" x14ac:dyDescent="0.25">
      <c r="A506" s="18" t="s">
        <v>290</v>
      </c>
      <c r="B506" s="17" t="s">
        <v>537</v>
      </c>
      <c r="C506">
        <v>2014</v>
      </c>
      <c r="D506" s="3" t="s">
        <v>561</v>
      </c>
      <c r="E506" s="16" t="s">
        <v>615</v>
      </c>
      <c r="F506" s="31">
        <v>0</v>
      </c>
      <c r="G506" s="25">
        <v>0</v>
      </c>
      <c r="H506" s="5">
        <v>-4.6511627906976744E-2</v>
      </c>
      <c r="I506" s="5">
        <v>2.5703794369645046E-2</v>
      </c>
      <c r="J506" s="18" t="s">
        <v>314</v>
      </c>
      <c r="K506" s="20" t="s">
        <v>291</v>
      </c>
      <c r="L506" s="4">
        <v>269527</v>
      </c>
      <c r="M506" s="7" t="s">
        <v>292</v>
      </c>
      <c r="N506" s="7" t="s">
        <v>825</v>
      </c>
      <c r="O506" s="7" t="s">
        <v>293</v>
      </c>
      <c r="P506">
        <v>2008</v>
      </c>
      <c r="Q506">
        <v>2012</v>
      </c>
      <c r="R506" t="s">
        <v>247</v>
      </c>
      <c r="S506">
        <v>0</v>
      </c>
      <c r="T506">
        <v>0</v>
      </c>
      <c r="U506">
        <v>0</v>
      </c>
      <c r="W506">
        <v>0</v>
      </c>
      <c r="Z506">
        <v>1</v>
      </c>
      <c r="AA506">
        <v>0</v>
      </c>
      <c r="AB506">
        <v>1</v>
      </c>
      <c r="AC506">
        <v>0</v>
      </c>
      <c r="AD506">
        <v>0</v>
      </c>
      <c r="AE506">
        <v>0</v>
      </c>
      <c r="AF506">
        <v>0</v>
      </c>
      <c r="AG506">
        <v>1</v>
      </c>
      <c r="AH506">
        <v>0</v>
      </c>
      <c r="AI506">
        <v>34</v>
      </c>
      <c r="AJ506">
        <v>17</v>
      </c>
      <c r="AK506" t="b">
        <v>1</v>
      </c>
    </row>
    <row r="507" spans="1:37" ht="30" x14ac:dyDescent="0.25">
      <c r="A507" s="18" t="s">
        <v>290</v>
      </c>
      <c r="B507" s="17" t="s">
        <v>537</v>
      </c>
      <c r="C507">
        <v>2014</v>
      </c>
      <c r="D507" s="3" t="s">
        <v>561</v>
      </c>
      <c r="E507" s="16" t="s">
        <v>615</v>
      </c>
      <c r="F507" s="31">
        <v>0</v>
      </c>
      <c r="G507" s="25">
        <v>0</v>
      </c>
      <c r="H507" s="5">
        <v>-7.0991432068543456E-2</v>
      </c>
      <c r="I507" s="5">
        <v>2.3255813953488372E-2</v>
      </c>
      <c r="J507" s="18" t="s">
        <v>315</v>
      </c>
      <c r="K507" s="20" t="s">
        <v>291</v>
      </c>
      <c r="L507" s="4">
        <v>269527</v>
      </c>
      <c r="M507" s="7" t="s">
        <v>292</v>
      </c>
      <c r="N507" s="7" t="s">
        <v>825</v>
      </c>
      <c r="O507" s="7" t="s">
        <v>293</v>
      </c>
      <c r="P507">
        <v>2008</v>
      </c>
      <c r="Q507">
        <v>2012</v>
      </c>
      <c r="R507" t="s">
        <v>247</v>
      </c>
      <c r="S507">
        <v>0</v>
      </c>
      <c r="T507">
        <v>0</v>
      </c>
      <c r="U507">
        <v>0</v>
      </c>
      <c r="W507">
        <v>0</v>
      </c>
      <c r="Z507">
        <v>1</v>
      </c>
      <c r="AA507">
        <v>0</v>
      </c>
      <c r="AB507">
        <v>1</v>
      </c>
      <c r="AC507">
        <v>0</v>
      </c>
      <c r="AD507">
        <v>0</v>
      </c>
      <c r="AE507">
        <v>0</v>
      </c>
      <c r="AF507">
        <v>0</v>
      </c>
      <c r="AG507">
        <v>1</v>
      </c>
      <c r="AH507">
        <v>0</v>
      </c>
      <c r="AI507">
        <v>34</v>
      </c>
      <c r="AJ507">
        <v>17</v>
      </c>
      <c r="AK507" t="b">
        <v>1</v>
      </c>
    </row>
    <row r="508" spans="1:37" ht="30" x14ac:dyDescent="0.25">
      <c r="A508" s="18" t="s">
        <v>290</v>
      </c>
      <c r="B508" s="17" t="s">
        <v>537</v>
      </c>
      <c r="C508">
        <v>2014</v>
      </c>
      <c r="D508" s="3" t="s">
        <v>561</v>
      </c>
      <c r="E508" s="16" t="s">
        <v>615</v>
      </c>
      <c r="F508" s="31">
        <v>0</v>
      </c>
      <c r="G508" s="25">
        <v>0</v>
      </c>
      <c r="H508" s="5">
        <v>-7.8335373317013471E-2</v>
      </c>
      <c r="I508" s="5">
        <v>2.4479804161566709E-2</v>
      </c>
      <c r="J508" s="18" t="s">
        <v>316</v>
      </c>
      <c r="K508" s="20" t="s">
        <v>291</v>
      </c>
      <c r="L508" s="4">
        <v>269527</v>
      </c>
      <c r="M508" s="7" t="s">
        <v>292</v>
      </c>
      <c r="N508" s="7" t="s">
        <v>825</v>
      </c>
      <c r="O508" s="7" t="s">
        <v>293</v>
      </c>
      <c r="P508">
        <v>2008</v>
      </c>
      <c r="Q508">
        <v>2012</v>
      </c>
      <c r="R508" t="s">
        <v>247</v>
      </c>
      <c r="S508">
        <v>0</v>
      </c>
      <c r="T508">
        <v>0</v>
      </c>
      <c r="U508">
        <v>0</v>
      </c>
      <c r="W508">
        <v>0</v>
      </c>
      <c r="Z508">
        <v>1</v>
      </c>
      <c r="AA508">
        <v>0</v>
      </c>
      <c r="AB508">
        <v>1</v>
      </c>
      <c r="AC508">
        <v>0</v>
      </c>
      <c r="AD508">
        <v>0</v>
      </c>
      <c r="AE508">
        <v>0</v>
      </c>
      <c r="AF508">
        <v>0</v>
      </c>
      <c r="AG508">
        <v>1</v>
      </c>
      <c r="AH508">
        <v>0</v>
      </c>
      <c r="AI508">
        <v>34</v>
      </c>
      <c r="AJ508">
        <v>17</v>
      </c>
      <c r="AK508" t="b">
        <v>1</v>
      </c>
    </row>
    <row r="509" spans="1:37" ht="30" x14ac:dyDescent="0.25">
      <c r="A509" s="18" t="s">
        <v>290</v>
      </c>
      <c r="B509" s="17" t="s">
        <v>537</v>
      </c>
      <c r="C509">
        <v>2014</v>
      </c>
      <c r="D509" s="3" t="s">
        <v>561</v>
      </c>
      <c r="E509" s="16" t="s">
        <v>615</v>
      </c>
      <c r="F509" s="31">
        <v>0</v>
      </c>
      <c r="G509" s="25">
        <v>0</v>
      </c>
      <c r="H509" s="5">
        <v>-6.2195121951219512E-2</v>
      </c>
      <c r="I509" s="5">
        <v>2.8048780487804879E-2</v>
      </c>
      <c r="J509" s="18" t="s">
        <v>317</v>
      </c>
      <c r="K509" s="20" t="s">
        <v>291</v>
      </c>
      <c r="L509" s="4">
        <v>223148</v>
      </c>
      <c r="M509" s="7" t="s">
        <v>292</v>
      </c>
      <c r="N509" s="7" t="s">
        <v>825</v>
      </c>
      <c r="O509" s="7" t="s">
        <v>293</v>
      </c>
      <c r="P509">
        <v>2008</v>
      </c>
      <c r="Q509">
        <v>2012</v>
      </c>
      <c r="R509" t="s">
        <v>247</v>
      </c>
      <c r="S509">
        <v>0</v>
      </c>
      <c r="T509">
        <v>0</v>
      </c>
      <c r="U509">
        <v>0</v>
      </c>
      <c r="W509">
        <v>0</v>
      </c>
      <c r="Z509">
        <v>1</v>
      </c>
      <c r="AA509">
        <v>0</v>
      </c>
      <c r="AB509">
        <v>1</v>
      </c>
      <c r="AC509">
        <v>0</v>
      </c>
      <c r="AD509">
        <v>0</v>
      </c>
      <c r="AE509">
        <v>0</v>
      </c>
      <c r="AF509">
        <v>0</v>
      </c>
      <c r="AG509">
        <v>1</v>
      </c>
      <c r="AH509">
        <v>0</v>
      </c>
      <c r="AI509">
        <v>34</v>
      </c>
      <c r="AJ509">
        <v>17</v>
      </c>
      <c r="AK509" t="b">
        <v>1</v>
      </c>
    </row>
    <row r="510" spans="1:37" ht="30" x14ac:dyDescent="0.25">
      <c r="A510" s="18" t="s">
        <v>290</v>
      </c>
      <c r="B510" s="17" t="s">
        <v>537</v>
      </c>
      <c r="C510">
        <v>2014</v>
      </c>
      <c r="D510" s="3" t="s">
        <v>561</v>
      </c>
      <c r="E510" s="16" t="s">
        <v>615</v>
      </c>
      <c r="F510" s="31">
        <v>0</v>
      </c>
      <c r="G510" s="25">
        <v>0</v>
      </c>
      <c r="H510" s="5">
        <v>-7.2215422276621782E-2</v>
      </c>
      <c r="I510" s="5">
        <v>2.5703794369645046E-2</v>
      </c>
      <c r="J510" s="18" t="s">
        <v>318</v>
      </c>
      <c r="K510" s="20" t="s">
        <v>291</v>
      </c>
      <c r="L510" s="4">
        <v>238727</v>
      </c>
      <c r="M510" s="7" t="s">
        <v>292</v>
      </c>
      <c r="N510" s="7" t="s">
        <v>825</v>
      </c>
      <c r="O510" s="7" t="s">
        <v>293</v>
      </c>
      <c r="P510">
        <v>2008</v>
      </c>
      <c r="Q510">
        <v>2012</v>
      </c>
      <c r="R510" t="s">
        <v>247</v>
      </c>
      <c r="S510">
        <v>0</v>
      </c>
      <c r="T510">
        <v>0</v>
      </c>
      <c r="U510">
        <v>0</v>
      </c>
      <c r="W510">
        <v>0</v>
      </c>
      <c r="Z510">
        <v>1</v>
      </c>
      <c r="AA510">
        <v>0</v>
      </c>
      <c r="AB510">
        <v>1</v>
      </c>
      <c r="AC510">
        <v>0</v>
      </c>
      <c r="AD510">
        <v>0</v>
      </c>
      <c r="AE510">
        <v>0</v>
      </c>
      <c r="AF510">
        <v>0</v>
      </c>
      <c r="AG510">
        <v>1</v>
      </c>
      <c r="AH510">
        <v>0</v>
      </c>
      <c r="AI510">
        <v>34</v>
      </c>
      <c r="AJ510">
        <v>17</v>
      </c>
      <c r="AK510" t="b">
        <v>1</v>
      </c>
    </row>
    <row r="511" spans="1:37" ht="30" x14ac:dyDescent="0.25">
      <c r="A511" s="18" t="s">
        <v>290</v>
      </c>
      <c r="B511" s="17" t="s">
        <v>537</v>
      </c>
      <c r="C511">
        <v>2014</v>
      </c>
      <c r="D511" s="3" t="s">
        <v>561</v>
      </c>
      <c r="E511" s="16" t="s">
        <v>615</v>
      </c>
      <c r="F511" s="31">
        <v>0</v>
      </c>
      <c r="G511" s="25">
        <v>0</v>
      </c>
      <c r="H511" s="5">
        <v>-6.4950980392156868E-2</v>
      </c>
      <c r="I511" s="5">
        <v>2.3284313725490197E-2</v>
      </c>
      <c r="J511" s="18" t="s">
        <v>319</v>
      </c>
      <c r="K511" s="20" t="s">
        <v>291</v>
      </c>
      <c r="L511" s="4">
        <v>263782</v>
      </c>
      <c r="M511" s="7" t="s">
        <v>292</v>
      </c>
      <c r="N511" s="7" t="s">
        <v>825</v>
      </c>
      <c r="O511" s="7" t="s">
        <v>293</v>
      </c>
      <c r="P511">
        <v>2008</v>
      </c>
      <c r="Q511">
        <v>2012</v>
      </c>
      <c r="R511" t="s">
        <v>247</v>
      </c>
      <c r="S511">
        <v>0</v>
      </c>
      <c r="T511">
        <v>0</v>
      </c>
      <c r="U511">
        <v>0</v>
      </c>
      <c r="W511">
        <v>0</v>
      </c>
      <c r="Z511">
        <v>1</v>
      </c>
      <c r="AA511">
        <v>0</v>
      </c>
      <c r="AB511">
        <v>1</v>
      </c>
      <c r="AC511">
        <v>0</v>
      </c>
      <c r="AD511">
        <v>0</v>
      </c>
      <c r="AE511">
        <v>0</v>
      </c>
      <c r="AF511">
        <v>0</v>
      </c>
      <c r="AG511">
        <v>1</v>
      </c>
      <c r="AH511">
        <v>0</v>
      </c>
      <c r="AI511">
        <v>34</v>
      </c>
      <c r="AJ511">
        <v>17</v>
      </c>
      <c r="AK511" t="b">
        <v>1</v>
      </c>
    </row>
    <row r="512" spans="1:37" x14ac:dyDescent="0.25">
      <c r="A512" s="17" t="s">
        <v>155</v>
      </c>
      <c r="B512" s="17" t="s">
        <v>156</v>
      </c>
      <c r="C512">
        <v>2014</v>
      </c>
      <c r="D512" s="3" t="s">
        <v>25</v>
      </c>
      <c r="E512" s="3" t="s">
        <v>610</v>
      </c>
      <c r="F512" s="31">
        <v>0</v>
      </c>
      <c r="G512" s="24">
        <v>0</v>
      </c>
      <c r="H512" s="5">
        <v>-0.10199999999999999</v>
      </c>
      <c r="I512" s="5">
        <v>2.9565217391304299E-2</v>
      </c>
      <c r="J512" s="17" t="s">
        <v>404</v>
      </c>
      <c r="K512" s="20" t="s">
        <v>127</v>
      </c>
      <c r="L512" s="4">
        <v>4488</v>
      </c>
      <c r="M512" s="7" t="s">
        <v>289</v>
      </c>
      <c r="N512" s="7" t="s">
        <v>826</v>
      </c>
      <c r="O512" s="7" t="s">
        <v>356</v>
      </c>
      <c r="P512">
        <v>1990</v>
      </c>
      <c r="Q512">
        <v>2011</v>
      </c>
      <c r="R512" t="s">
        <v>247</v>
      </c>
      <c r="S512">
        <v>0</v>
      </c>
      <c r="T512">
        <v>1</v>
      </c>
      <c r="U512">
        <v>0</v>
      </c>
      <c r="W512">
        <v>1</v>
      </c>
      <c r="X512" t="s">
        <v>568</v>
      </c>
      <c r="Z512">
        <v>0</v>
      </c>
      <c r="AA512">
        <v>1</v>
      </c>
      <c r="AB512">
        <v>1</v>
      </c>
      <c r="AC512">
        <v>0</v>
      </c>
      <c r="AD512">
        <v>0</v>
      </c>
      <c r="AE512">
        <v>0</v>
      </c>
      <c r="AF512">
        <v>0</v>
      </c>
      <c r="AG512">
        <v>1</v>
      </c>
      <c r="AH512">
        <v>1</v>
      </c>
      <c r="AI512">
        <v>35</v>
      </c>
      <c r="AJ512">
        <v>7</v>
      </c>
      <c r="AK512" t="b">
        <v>1</v>
      </c>
    </row>
    <row r="513" spans="1:37" x14ac:dyDescent="0.25">
      <c r="A513" s="17" t="s">
        <v>155</v>
      </c>
      <c r="B513" s="17" t="s">
        <v>156</v>
      </c>
      <c r="C513">
        <v>2014</v>
      </c>
      <c r="D513" s="3" t="s">
        <v>25</v>
      </c>
      <c r="E513" s="3" t="s">
        <v>610</v>
      </c>
      <c r="F513" s="31">
        <v>0</v>
      </c>
      <c r="G513" s="24">
        <v>0</v>
      </c>
      <c r="H513" s="5">
        <v>3.5999999999999999E-3</v>
      </c>
      <c r="I513" s="5">
        <v>2.2499999999999999E-2</v>
      </c>
      <c r="J513" s="17" t="s">
        <v>405</v>
      </c>
      <c r="K513" s="20" t="s">
        <v>127</v>
      </c>
      <c r="L513" s="4">
        <v>4488</v>
      </c>
      <c r="M513" s="7" t="s">
        <v>289</v>
      </c>
      <c r="N513" s="7" t="s">
        <v>826</v>
      </c>
      <c r="O513" s="7" t="s">
        <v>356</v>
      </c>
      <c r="P513">
        <v>1990</v>
      </c>
      <c r="Q513">
        <v>2011</v>
      </c>
      <c r="R513" t="s">
        <v>247</v>
      </c>
      <c r="S513">
        <v>0</v>
      </c>
      <c r="T513">
        <v>1</v>
      </c>
      <c r="U513">
        <v>0</v>
      </c>
      <c r="W513">
        <v>1</v>
      </c>
      <c r="X513" t="s">
        <v>568</v>
      </c>
      <c r="Z513">
        <v>0</v>
      </c>
      <c r="AA513">
        <v>1</v>
      </c>
      <c r="AB513">
        <v>1</v>
      </c>
      <c r="AC513">
        <v>0</v>
      </c>
      <c r="AD513">
        <v>0</v>
      </c>
      <c r="AE513">
        <v>0</v>
      </c>
      <c r="AF513">
        <v>0</v>
      </c>
      <c r="AG513">
        <v>1</v>
      </c>
      <c r="AH513">
        <v>1</v>
      </c>
      <c r="AI513">
        <v>35</v>
      </c>
      <c r="AJ513">
        <v>7</v>
      </c>
      <c r="AK513" t="b">
        <v>1</v>
      </c>
    </row>
    <row r="514" spans="1:37" x14ac:dyDescent="0.25">
      <c r="A514" s="17" t="s">
        <v>155</v>
      </c>
      <c r="B514" s="17" t="s">
        <v>156</v>
      </c>
      <c r="C514">
        <v>2014</v>
      </c>
      <c r="D514" s="3" t="s">
        <v>25</v>
      </c>
      <c r="E514" s="3" t="s">
        <v>610</v>
      </c>
      <c r="F514" s="31">
        <v>0</v>
      </c>
      <c r="G514" s="24">
        <v>0</v>
      </c>
      <c r="H514" s="5">
        <v>-7.8200000000000006E-2</v>
      </c>
      <c r="I514" s="5">
        <v>2.4984025559105401E-2</v>
      </c>
      <c r="J514" s="17" t="s">
        <v>406</v>
      </c>
      <c r="K514" s="20" t="s">
        <v>127</v>
      </c>
      <c r="L514" s="4">
        <v>2805</v>
      </c>
      <c r="M514" s="7" t="s">
        <v>289</v>
      </c>
      <c r="N514" s="7" t="s">
        <v>826</v>
      </c>
      <c r="O514" s="7" t="s">
        <v>356</v>
      </c>
      <c r="P514">
        <v>1994</v>
      </c>
      <c r="Q514">
        <v>2007</v>
      </c>
      <c r="R514" t="s">
        <v>247</v>
      </c>
      <c r="S514">
        <v>0</v>
      </c>
      <c r="T514">
        <v>1</v>
      </c>
      <c r="U514">
        <v>0</v>
      </c>
      <c r="W514">
        <v>1</v>
      </c>
      <c r="X514" t="s">
        <v>568</v>
      </c>
      <c r="Z514">
        <v>0</v>
      </c>
      <c r="AA514">
        <v>1</v>
      </c>
      <c r="AB514">
        <v>1</v>
      </c>
      <c r="AC514">
        <v>0</v>
      </c>
      <c r="AD514">
        <v>0</v>
      </c>
      <c r="AE514">
        <v>0</v>
      </c>
      <c r="AF514">
        <v>0</v>
      </c>
      <c r="AG514">
        <v>1</v>
      </c>
      <c r="AH514">
        <v>1</v>
      </c>
      <c r="AI514">
        <v>35</v>
      </c>
      <c r="AJ514">
        <v>7</v>
      </c>
      <c r="AK514" t="b">
        <v>1</v>
      </c>
    </row>
    <row r="515" spans="1:37" x14ac:dyDescent="0.25">
      <c r="A515" s="17" t="s">
        <v>155</v>
      </c>
      <c r="B515" s="17" t="s">
        <v>156</v>
      </c>
      <c r="C515">
        <v>2014</v>
      </c>
      <c r="D515" s="3" t="s">
        <v>25</v>
      </c>
      <c r="E515" s="3" t="s">
        <v>610</v>
      </c>
      <c r="F515" s="31">
        <v>0</v>
      </c>
      <c r="G515" s="24">
        <v>0</v>
      </c>
      <c r="H515" s="5">
        <v>-2.9399999999999999E-2</v>
      </c>
      <c r="I515" s="5">
        <v>1.2672413793103399E-2</v>
      </c>
      <c r="J515" s="17" t="s">
        <v>407</v>
      </c>
      <c r="K515" s="20" t="s">
        <v>127</v>
      </c>
      <c r="L515" s="4">
        <v>2805</v>
      </c>
      <c r="M515" s="7" t="s">
        <v>289</v>
      </c>
      <c r="N515" s="7" t="s">
        <v>826</v>
      </c>
      <c r="O515" s="7" t="s">
        <v>356</v>
      </c>
      <c r="P515">
        <v>1994</v>
      </c>
      <c r="Q515">
        <v>2007</v>
      </c>
      <c r="R515" t="s">
        <v>247</v>
      </c>
      <c r="S515">
        <v>0</v>
      </c>
      <c r="T515">
        <v>1</v>
      </c>
      <c r="U515">
        <v>0</v>
      </c>
      <c r="W515">
        <v>1</v>
      </c>
      <c r="X515" t="s">
        <v>568</v>
      </c>
      <c r="Z515">
        <v>0</v>
      </c>
      <c r="AA515">
        <v>1</v>
      </c>
      <c r="AB515">
        <v>1</v>
      </c>
      <c r="AC515">
        <v>0</v>
      </c>
      <c r="AD515">
        <v>0</v>
      </c>
      <c r="AE515">
        <v>0</v>
      </c>
      <c r="AF515">
        <v>0</v>
      </c>
      <c r="AG515">
        <v>1</v>
      </c>
      <c r="AH515">
        <v>1</v>
      </c>
      <c r="AI515">
        <v>35</v>
      </c>
      <c r="AJ515">
        <v>7</v>
      </c>
      <c r="AK515" t="b">
        <v>1</v>
      </c>
    </row>
    <row r="516" spans="1:37" x14ac:dyDescent="0.25">
      <c r="A516" s="17" t="s">
        <v>155</v>
      </c>
      <c r="B516" s="17" t="s">
        <v>156</v>
      </c>
      <c r="C516">
        <v>2014</v>
      </c>
      <c r="D516" s="3" t="s">
        <v>25</v>
      </c>
      <c r="E516" s="3" t="s">
        <v>610</v>
      </c>
      <c r="F516" s="31">
        <v>0</v>
      </c>
      <c r="G516" s="24">
        <v>0</v>
      </c>
      <c r="H516" s="5">
        <v>-5.2400000000000002E-2</v>
      </c>
      <c r="I516" s="5">
        <v>4.2258064516128999E-2</v>
      </c>
      <c r="J516" s="17" t="s">
        <v>408</v>
      </c>
      <c r="K516" s="20" t="s">
        <v>127</v>
      </c>
      <c r="L516" s="4">
        <v>4488</v>
      </c>
      <c r="M516" s="7" t="s">
        <v>289</v>
      </c>
      <c r="N516" s="7" t="s">
        <v>826</v>
      </c>
      <c r="O516" s="7" t="s">
        <v>356</v>
      </c>
      <c r="P516">
        <v>1990</v>
      </c>
      <c r="Q516">
        <v>2011</v>
      </c>
      <c r="R516" t="s">
        <v>247</v>
      </c>
      <c r="S516">
        <v>0</v>
      </c>
      <c r="T516">
        <v>1</v>
      </c>
      <c r="U516">
        <v>0</v>
      </c>
      <c r="W516">
        <v>1</v>
      </c>
      <c r="X516" t="s">
        <v>568</v>
      </c>
      <c r="Z516">
        <v>0</v>
      </c>
      <c r="AA516">
        <v>1</v>
      </c>
      <c r="AB516">
        <v>1</v>
      </c>
      <c r="AC516">
        <v>0</v>
      </c>
      <c r="AD516">
        <v>0</v>
      </c>
      <c r="AE516">
        <v>0</v>
      </c>
      <c r="AF516">
        <v>0</v>
      </c>
      <c r="AG516">
        <v>1</v>
      </c>
      <c r="AH516">
        <v>1</v>
      </c>
      <c r="AI516">
        <v>35</v>
      </c>
      <c r="AJ516">
        <v>7</v>
      </c>
      <c r="AK516" t="b">
        <v>1</v>
      </c>
    </row>
    <row r="517" spans="1:37" x14ac:dyDescent="0.25">
      <c r="A517" s="17" t="s">
        <v>155</v>
      </c>
      <c r="B517" s="17" t="s">
        <v>156</v>
      </c>
      <c r="C517">
        <v>2014</v>
      </c>
      <c r="D517" s="3" t="s">
        <v>25</v>
      </c>
      <c r="E517" s="3" t="s">
        <v>610</v>
      </c>
      <c r="F517" s="31">
        <v>0</v>
      </c>
      <c r="G517" s="24">
        <v>0</v>
      </c>
      <c r="H517" s="5">
        <v>-4.5600000000000002E-2</v>
      </c>
      <c r="I517" s="5">
        <v>2.6823529411764701E-2</v>
      </c>
      <c r="J517" s="17" t="s">
        <v>409</v>
      </c>
      <c r="K517" s="20" t="s">
        <v>127</v>
      </c>
      <c r="L517" s="4">
        <v>4488</v>
      </c>
      <c r="M517" s="7" t="s">
        <v>289</v>
      </c>
      <c r="N517" s="7" t="s">
        <v>826</v>
      </c>
      <c r="O517" s="7" t="s">
        <v>356</v>
      </c>
      <c r="P517">
        <v>1990</v>
      </c>
      <c r="Q517">
        <v>2011</v>
      </c>
      <c r="R517" t="s">
        <v>247</v>
      </c>
      <c r="S517">
        <v>0</v>
      </c>
      <c r="T517">
        <v>1</v>
      </c>
      <c r="U517">
        <v>0</v>
      </c>
      <c r="W517">
        <v>1</v>
      </c>
      <c r="X517" t="s">
        <v>568</v>
      </c>
      <c r="Z517">
        <v>0</v>
      </c>
      <c r="AA517">
        <v>1</v>
      </c>
      <c r="AB517">
        <v>1</v>
      </c>
      <c r="AC517">
        <v>0</v>
      </c>
      <c r="AD517">
        <v>0</v>
      </c>
      <c r="AE517">
        <v>0</v>
      </c>
      <c r="AF517">
        <v>0</v>
      </c>
      <c r="AG517">
        <v>1</v>
      </c>
      <c r="AH517">
        <v>1</v>
      </c>
      <c r="AI517">
        <v>35</v>
      </c>
      <c r="AJ517">
        <v>7</v>
      </c>
      <c r="AK517" t="b">
        <v>1</v>
      </c>
    </row>
    <row r="518" spans="1:37" x14ac:dyDescent="0.25">
      <c r="A518" s="17" t="s">
        <v>155</v>
      </c>
      <c r="B518" s="17" t="s">
        <v>156</v>
      </c>
      <c r="C518">
        <v>2014</v>
      </c>
      <c r="D518" s="3" t="s">
        <v>25</v>
      </c>
      <c r="E518" s="3" t="s">
        <v>610</v>
      </c>
      <c r="F518" s="31">
        <v>0</v>
      </c>
      <c r="G518" s="24">
        <v>0</v>
      </c>
      <c r="H518" s="5">
        <v>-1.4500000000000001E-2</v>
      </c>
      <c r="I518" s="5">
        <v>4.2647058823529399E-2</v>
      </c>
      <c r="J518" s="17" t="s">
        <v>410</v>
      </c>
      <c r="K518" s="20" t="s">
        <v>127</v>
      </c>
      <c r="L518" s="4">
        <v>2805</v>
      </c>
      <c r="M518" s="7" t="s">
        <v>289</v>
      </c>
      <c r="N518" s="7" t="s">
        <v>826</v>
      </c>
      <c r="O518" s="7" t="s">
        <v>356</v>
      </c>
      <c r="P518">
        <v>1994</v>
      </c>
      <c r="Q518">
        <v>2007</v>
      </c>
      <c r="R518" t="s">
        <v>247</v>
      </c>
      <c r="S518">
        <v>0</v>
      </c>
      <c r="T518">
        <v>1</v>
      </c>
      <c r="U518">
        <v>0</v>
      </c>
      <c r="W518">
        <v>1</v>
      </c>
      <c r="X518" t="s">
        <v>568</v>
      </c>
      <c r="Z518">
        <v>0</v>
      </c>
      <c r="AA518">
        <v>1</v>
      </c>
      <c r="AB518">
        <v>1</v>
      </c>
      <c r="AC518">
        <v>0</v>
      </c>
      <c r="AD518">
        <v>0</v>
      </c>
      <c r="AE518">
        <v>0</v>
      </c>
      <c r="AF518">
        <v>0</v>
      </c>
      <c r="AG518">
        <v>1</v>
      </c>
      <c r="AH518">
        <v>1</v>
      </c>
      <c r="AI518">
        <v>35</v>
      </c>
      <c r="AJ518">
        <v>7</v>
      </c>
      <c r="AK518" t="b">
        <v>1</v>
      </c>
    </row>
    <row r="519" spans="1:37" x14ac:dyDescent="0.25">
      <c r="A519" s="17" t="s">
        <v>155</v>
      </c>
      <c r="B519" s="17" t="s">
        <v>156</v>
      </c>
      <c r="C519">
        <v>2014</v>
      </c>
      <c r="D519" s="3" t="s">
        <v>25</v>
      </c>
      <c r="E519" s="3" t="s">
        <v>610</v>
      </c>
      <c r="F519" s="31">
        <v>0</v>
      </c>
      <c r="G519" s="24">
        <v>0</v>
      </c>
      <c r="H519" s="5">
        <v>5.2900000000000003E-2</v>
      </c>
      <c r="I519" s="5">
        <v>3.3910256410256398E-2</v>
      </c>
      <c r="J519" s="17" t="s">
        <v>411</v>
      </c>
      <c r="K519" s="20" t="s">
        <v>127</v>
      </c>
      <c r="L519" s="4">
        <v>2805</v>
      </c>
      <c r="M519" s="7" t="s">
        <v>289</v>
      </c>
      <c r="N519" s="7" t="s">
        <v>826</v>
      </c>
      <c r="O519" s="7" t="s">
        <v>356</v>
      </c>
      <c r="P519">
        <v>1994</v>
      </c>
      <c r="Q519">
        <v>2007</v>
      </c>
      <c r="R519" t="s">
        <v>247</v>
      </c>
      <c r="S519">
        <v>0</v>
      </c>
      <c r="T519">
        <v>1</v>
      </c>
      <c r="U519">
        <v>0</v>
      </c>
      <c r="W519">
        <v>1</v>
      </c>
      <c r="X519" t="s">
        <v>568</v>
      </c>
      <c r="Z519">
        <v>0</v>
      </c>
      <c r="AA519">
        <v>1</v>
      </c>
      <c r="AB519">
        <v>1</v>
      </c>
      <c r="AC519">
        <v>0</v>
      </c>
      <c r="AD519">
        <v>0</v>
      </c>
      <c r="AE519">
        <v>0</v>
      </c>
      <c r="AF519">
        <v>0</v>
      </c>
      <c r="AG519">
        <v>1</v>
      </c>
      <c r="AH519">
        <v>1</v>
      </c>
      <c r="AI519">
        <v>35</v>
      </c>
      <c r="AJ519">
        <v>7</v>
      </c>
      <c r="AK519" t="b">
        <v>1</v>
      </c>
    </row>
    <row r="520" spans="1:37" x14ac:dyDescent="0.25">
      <c r="A520" s="17" t="s">
        <v>155</v>
      </c>
      <c r="B520" s="17" t="s">
        <v>156</v>
      </c>
      <c r="C520">
        <v>2014</v>
      </c>
      <c r="D520" s="3" t="s">
        <v>25</v>
      </c>
      <c r="E520" s="3" t="s">
        <v>610</v>
      </c>
      <c r="F520" s="31">
        <v>0</v>
      </c>
      <c r="G520" s="24">
        <v>0</v>
      </c>
      <c r="H520" s="5">
        <v>-0.191</v>
      </c>
      <c r="I520" s="5">
        <v>6.6783216783216803E-2</v>
      </c>
      <c r="J520" s="17" t="s">
        <v>412</v>
      </c>
      <c r="K520" s="20" t="s">
        <v>126</v>
      </c>
      <c r="L520" s="4">
        <v>4488</v>
      </c>
      <c r="M520" s="7" t="s">
        <v>289</v>
      </c>
      <c r="N520" s="7" t="s">
        <v>826</v>
      </c>
      <c r="O520" s="7" t="s">
        <v>356</v>
      </c>
      <c r="P520">
        <v>1990</v>
      </c>
      <c r="Q520">
        <v>2011</v>
      </c>
      <c r="R520" t="s">
        <v>247</v>
      </c>
      <c r="S520">
        <v>0</v>
      </c>
      <c r="T520">
        <v>1</v>
      </c>
      <c r="U520">
        <v>0</v>
      </c>
      <c r="W520">
        <v>1</v>
      </c>
      <c r="X520" t="s">
        <v>567</v>
      </c>
      <c r="Z520">
        <v>0</v>
      </c>
      <c r="AA520">
        <v>1</v>
      </c>
      <c r="AB520">
        <v>1</v>
      </c>
      <c r="AC520">
        <v>0</v>
      </c>
      <c r="AD520">
        <v>0</v>
      </c>
      <c r="AE520">
        <v>0</v>
      </c>
      <c r="AF520">
        <v>0</v>
      </c>
      <c r="AG520">
        <v>1</v>
      </c>
      <c r="AH520">
        <v>1</v>
      </c>
      <c r="AI520">
        <v>35</v>
      </c>
      <c r="AJ520">
        <v>7</v>
      </c>
      <c r="AK520" t="b">
        <v>1</v>
      </c>
    </row>
    <row r="521" spans="1:37" x14ac:dyDescent="0.25">
      <c r="A521" s="17" t="s">
        <v>155</v>
      </c>
      <c r="B521" s="17" t="s">
        <v>156</v>
      </c>
      <c r="C521">
        <v>2014</v>
      </c>
      <c r="D521" s="3" t="s">
        <v>25</v>
      </c>
      <c r="E521" s="3" t="s">
        <v>610</v>
      </c>
      <c r="F521" s="31">
        <v>0</v>
      </c>
      <c r="G521" s="24">
        <v>0</v>
      </c>
      <c r="H521" s="5">
        <v>-0.157</v>
      </c>
      <c r="I521" s="5">
        <v>5.3401360544217701E-2</v>
      </c>
      <c r="J521" s="17" t="s">
        <v>413</v>
      </c>
      <c r="K521" s="20" t="s">
        <v>126</v>
      </c>
      <c r="L521" s="4">
        <v>4488</v>
      </c>
      <c r="M521" s="7" t="s">
        <v>289</v>
      </c>
      <c r="N521" s="7" t="s">
        <v>826</v>
      </c>
      <c r="O521" s="7" t="s">
        <v>356</v>
      </c>
      <c r="P521">
        <v>1990</v>
      </c>
      <c r="Q521">
        <v>2011</v>
      </c>
      <c r="R521" t="s">
        <v>247</v>
      </c>
      <c r="S521">
        <v>0</v>
      </c>
      <c r="T521">
        <v>1</v>
      </c>
      <c r="U521">
        <v>0</v>
      </c>
      <c r="W521">
        <v>1</v>
      </c>
      <c r="X521" t="s">
        <v>567</v>
      </c>
      <c r="Z521">
        <v>0</v>
      </c>
      <c r="AA521">
        <v>1</v>
      </c>
      <c r="AB521">
        <v>1</v>
      </c>
      <c r="AC521">
        <v>0</v>
      </c>
      <c r="AD521">
        <v>0</v>
      </c>
      <c r="AE521">
        <v>0</v>
      </c>
      <c r="AF521">
        <v>0</v>
      </c>
      <c r="AG521">
        <v>1</v>
      </c>
      <c r="AH521">
        <v>1</v>
      </c>
      <c r="AI521">
        <v>35</v>
      </c>
      <c r="AJ521">
        <v>7</v>
      </c>
      <c r="AK521" t="b">
        <v>1</v>
      </c>
    </row>
    <row r="522" spans="1:37" x14ac:dyDescent="0.25">
      <c r="A522" s="17" t="s">
        <v>155</v>
      </c>
      <c r="B522" s="17" t="s">
        <v>156</v>
      </c>
      <c r="C522">
        <v>2014</v>
      </c>
      <c r="D522" s="3" t="s">
        <v>25</v>
      </c>
      <c r="E522" s="3" t="s">
        <v>610</v>
      </c>
      <c r="F522" s="31">
        <v>0</v>
      </c>
      <c r="G522" s="24">
        <v>0</v>
      </c>
      <c r="H522" s="5">
        <v>-9.4500000000000001E-2</v>
      </c>
      <c r="I522" s="5">
        <v>6.2171052631578898E-2</v>
      </c>
      <c r="J522" s="17" t="s">
        <v>414</v>
      </c>
      <c r="K522" s="20" t="s">
        <v>126</v>
      </c>
      <c r="L522" s="4">
        <v>2805</v>
      </c>
      <c r="M522" s="7" t="s">
        <v>289</v>
      </c>
      <c r="N522" s="7" t="s">
        <v>826</v>
      </c>
      <c r="O522" s="7" t="s">
        <v>356</v>
      </c>
      <c r="P522">
        <v>1994</v>
      </c>
      <c r="Q522">
        <v>2007</v>
      </c>
      <c r="R522" t="s">
        <v>247</v>
      </c>
      <c r="S522">
        <v>0</v>
      </c>
      <c r="T522">
        <v>1</v>
      </c>
      <c r="U522">
        <v>0</v>
      </c>
      <c r="W522">
        <v>1</v>
      </c>
      <c r="X522" t="s">
        <v>567</v>
      </c>
      <c r="Z522">
        <v>0</v>
      </c>
      <c r="AA522">
        <v>1</v>
      </c>
      <c r="AB522">
        <v>1</v>
      </c>
      <c r="AC522">
        <v>0</v>
      </c>
      <c r="AD522">
        <v>0</v>
      </c>
      <c r="AE522">
        <v>0</v>
      </c>
      <c r="AF522">
        <v>0</v>
      </c>
      <c r="AG522">
        <v>1</v>
      </c>
      <c r="AH522">
        <v>1</v>
      </c>
      <c r="AI522">
        <v>35</v>
      </c>
      <c r="AJ522">
        <v>7</v>
      </c>
      <c r="AK522" t="b">
        <v>1</v>
      </c>
    </row>
    <row r="523" spans="1:37" x14ac:dyDescent="0.25">
      <c r="A523" s="17" t="s">
        <v>155</v>
      </c>
      <c r="B523" s="17" t="s">
        <v>156</v>
      </c>
      <c r="C523">
        <v>2014</v>
      </c>
      <c r="D523" s="3" t="s">
        <v>25</v>
      </c>
      <c r="E523" s="3" t="s">
        <v>610</v>
      </c>
      <c r="F523" s="31">
        <v>0</v>
      </c>
      <c r="G523" s="24">
        <v>0</v>
      </c>
      <c r="H523" s="5">
        <v>4.0000000000000002E-4</v>
      </c>
      <c r="I523" s="5">
        <v>0.04</v>
      </c>
      <c r="J523" s="17" t="s">
        <v>415</v>
      </c>
      <c r="K523" s="20" t="s">
        <v>126</v>
      </c>
      <c r="L523" s="4">
        <v>2805</v>
      </c>
      <c r="M523" s="7" t="s">
        <v>289</v>
      </c>
      <c r="N523" s="7" t="s">
        <v>826</v>
      </c>
      <c r="O523" s="7" t="s">
        <v>356</v>
      </c>
      <c r="P523">
        <v>1994</v>
      </c>
      <c r="Q523">
        <v>2007</v>
      </c>
      <c r="R523" t="s">
        <v>247</v>
      </c>
      <c r="S523">
        <v>0</v>
      </c>
      <c r="T523">
        <v>1</v>
      </c>
      <c r="U523">
        <v>0</v>
      </c>
      <c r="W523">
        <v>1</v>
      </c>
      <c r="X523" t="s">
        <v>567</v>
      </c>
      <c r="Z523">
        <v>0</v>
      </c>
      <c r="AA523">
        <v>1</v>
      </c>
      <c r="AB523">
        <v>1</v>
      </c>
      <c r="AC523">
        <v>0</v>
      </c>
      <c r="AD523">
        <v>0</v>
      </c>
      <c r="AE523">
        <v>0</v>
      </c>
      <c r="AF523">
        <v>0</v>
      </c>
      <c r="AG523">
        <v>1</v>
      </c>
      <c r="AH523">
        <v>1</v>
      </c>
      <c r="AI523">
        <v>35</v>
      </c>
      <c r="AJ523">
        <v>7</v>
      </c>
      <c r="AK523" t="b">
        <v>1</v>
      </c>
    </row>
    <row r="524" spans="1:37" x14ac:dyDescent="0.25">
      <c r="A524" s="17" t="s">
        <v>155</v>
      </c>
      <c r="B524" s="17" t="s">
        <v>156</v>
      </c>
      <c r="C524">
        <v>2014</v>
      </c>
      <c r="D524" s="3" t="s">
        <v>25</v>
      </c>
      <c r="E524" s="3" t="s">
        <v>610</v>
      </c>
      <c r="F524" s="22">
        <v>1</v>
      </c>
      <c r="G524" s="24">
        <v>0</v>
      </c>
      <c r="H524" s="5">
        <v>-7.8799999999999995E-2</v>
      </c>
      <c r="I524" s="5">
        <v>3.36752136752137E-2</v>
      </c>
      <c r="J524" s="17" t="s">
        <v>416</v>
      </c>
      <c r="K524" s="20" t="s">
        <v>127</v>
      </c>
      <c r="L524" s="4">
        <v>4488</v>
      </c>
      <c r="M524" s="7" t="s">
        <v>289</v>
      </c>
      <c r="N524" s="7" t="s">
        <v>826</v>
      </c>
      <c r="O524" s="7" t="s">
        <v>356</v>
      </c>
      <c r="P524">
        <v>1990</v>
      </c>
      <c r="Q524">
        <v>2011</v>
      </c>
      <c r="R524" t="s">
        <v>247</v>
      </c>
      <c r="S524">
        <v>0</v>
      </c>
      <c r="T524">
        <v>1</v>
      </c>
      <c r="U524">
        <v>0</v>
      </c>
      <c r="W524">
        <v>1</v>
      </c>
      <c r="X524" t="s">
        <v>568</v>
      </c>
      <c r="Z524">
        <v>1</v>
      </c>
      <c r="AA524">
        <v>0</v>
      </c>
      <c r="AB524">
        <v>1</v>
      </c>
      <c r="AC524">
        <v>0</v>
      </c>
      <c r="AD524">
        <v>0</v>
      </c>
      <c r="AE524">
        <v>0</v>
      </c>
      <c r="AF524">
        <v>0</v>
      </c>
      <c r="AG524">
        <v>1</v>
      </c>
      <c r="AH524">
        <v>1</v>
      </c>
      <c r="AI524">
        <v>35</v>
      </c>
      <c r="AJ524">
        <v>7</v>
      </c>
      <c r="AK524" t="b">
        <v>1</v>
      </c>
    </row>
    <row r="525" spans="1:37" x14ac:dyDescent="0.25">
      <c r="A525" s="17" t="s">
        <v>155</v>
      </c>
      <c r="B525" s="17" t="s">
        <v>156</v>
      </c>
      <c r="C525">
        <v>2014</v>
      </c>
      <c r="D525" s="3" t="s">
        <v>25</v>
      </c>
      <c r="E525" s="3" t="s">
        <v>610</v>
      </c>
      <c r="F525" s="31">
        <v>0</v>
      </c>
      <c r="G525" s="24">
        <v>0</v>
      </c>
      <c r="H525" s="5">
        <v>-7.5999999999999998E-2</v>
      </c>
      <c r="I525" s="5">
        <v>3.1932773109243702E-2</v>
      </c>
      <c r="J525" s="17" t="s">
        <v>417</v>
      </c>
      <c r="K525" s="20" t="s">
        <v>127</v>
      </c>
      <c r="L525" s="4">
        <v>4488</v>
      </c>
      <c r="M525" s="7" t="s">
        <v>289</v>
      </c>
      <c r="N525" s="7" t="s">
        <v>826</v>
      </c>
      <c r="O525" s="7" t="s">
        <v>356</v>
      </c>
      <c r="P525">
        <v>1990</v>
      </c>
      <c r="Q525">
        <v>2011</v>
      </c>
      <c r="R525" t="s">
        <v>247</v>
      </c>
      <c r="S525">
        <v>0</v>
      </c>
      <c r="T525">
        <v>1</v>
      </c>
      <c r="U525">
        <v>0</v>
      </c>
      <c r="W525">
        <v>1</v>
      </c>
      <c r="X525" t="s">
        <v>568</v>
      </c>
      <c r="Z525">
        <v>1</v>
      </c>
      <c r="AA525">
        <v>0</v>
      </c>
      <c r="AB525">
        <v>1</v>
      </c>
      <c r="AC525">
        <v>0</v>
      </c>
      <c r="AD525">
        <v>0</v>
      </c>
      <c r="AE525">
        <v>0</v>
      </c>
      <c r="AF525">
        <v>0</v>
      </c>
      <c r="AG525">
        <v>1</v>
      </c>
      <c r="AH525">
        <v>1</v>
      </c>
      <c r="AI525">
        <v>35</v>
      </c>
      <c r="AJ525">
        <v>7</v>
      </c>
      <c r="AK525" t="b">
        <v>1</v>
      </c>
    </row>
    <row r="526" spans="1:37" x14ac:dyDescent="0.25">
      <c r="A526" s="17" t="s">
        <v>155</v>
      </c>
      <c r="B526" s="17" t="s">
        <v>156</v>
      </c>
      <c r="C526">
        <v>2014</v>
      </c>
      <c r="D526" s="3" t="s">
        <v>25</v>
      </c>
      <c r="E526" s="3" t="s">
        <v>610</v>
      </c>
      <c r="F526" s="31">
        <v>0</v>
      </c>
      <c r="G526" s="24">
        <v>0</v>
      </c>
      <c r="H526" s="5">
        <v>-3.8199999999999998E-2</v>
      </c>
      <c r="I526" s="5">
        <v>2.1828571428571399E-2</v>
      </c>
      <c r="J526" s="17" t="s">
        <v>418</v>
      </c>
      <c r="K526" s="20" t="s">
        <v>127</v>
      </c>
      <c r="L526" s="4">
        <v>2805</v>
      </c>
      <c r="M526" s="7" t="s">
        <v>289</v>
      </c>
      <c r="N526" s="7" t="s">
        <v>826</v>
      </c>
      <c r="O526" s="7" t="s">
        <v>356</v>
      </c>
      <c r="P526">
        <v>1994</v>
      </c>
      <c r="Q526">
        <v>2007</v>
      </c>
      <c r="R526" t="s">
        <v>247</v>
      </c>
      <c r="S526">
        <v>0</v>
      </c>
      <c r="T526">
        <v>1</v>
      </c>
      <c r="U526">
        <v>0</v>
      </c>
      <c r="W526">
        <v>1</v>
      </c>
      <c r="X526" t="s">
        <v>568</v>
      </c>
      <c r="Z526">
        <v>1</v>
      </c>
      <c r="AA526">
        <v>0</v>
      </c>
      <c r="AB526">
        <v>1</v>
      </c>
      <c r="AC526">
        <v>0</v>
      </c>
      <c r="AD526">
        <v>0</v>
      </c>
      <c r="AE526">
        <v>0</v>
      </c>
      <c r="AF526">
        <v>0</v>
      </c>
      <c r="AG526">
        <v>1</v>
      </c>
      <c r="AH526">
        <v>1</v>
      </c>
      <c r="AI526">
        <v>35</v>
      </c>
      <c r="AJ526">
        <v>7</v>
      </c>
      <c r="AK526" t="b">
        <v>1</v>
      </c>
    </row>
    <row r="527" spans="1:37" x14ac:dyDescent="0.25">
      <c r="A527" s="17" t="s">
        <v>155</v>
      </c>
      <c r="B527" s="17" t="s">
        <v>156</v>
      </c>
      <c r="C527">
        <v>2014</v>
      </c>
      <c r="D527" s="3" t="s">
        <v>12</v>
      </c>
      <c r="E527" s="3" t="s">
        <v>610</v>
      </c>
      <c r="F527" s="31">
        <v>0</v>
      </c>
      <c r="G527" s="24">
        <v>0</v>
      </c>
      <c r="H527" s="5">
        <v>-0.17199999999999999</v>
      </c>
      <c r="I527" s="5">
        <v>7.9262672811059906E-2</v>
      </c>
      <c r="J527" s="17" t="s">
        <v>419</v>
      </c>
      <c r="K527" s="20" t="s">
        <v>127</v>
      </c>
      <c r="L527" s="4">
        <v>4488</v>
      </c>
      <c r="M527" s="7" t="s">
        <v>252</v>
      </c>
      <c r="N527" s="7" t="s">
        <v>825</v>
      </c>
      <c r="O527" s="7" t="s">
        <v>356</v>
      </c>
      <c r="P527">
        <v>1990</v>
      </c>
      <c r="Q527">
        <v>2011</v>
      </c>
      <c r="R527" t="s">
        <v>247</v>
      </c>
      <c r="S527">
        <v>0</v>
      </c>
      <c r="T527">
        <v>1</v>
      </c>
      <c r="U527">
        <v>0</v>
      </c>
      <c r="W527">
        <v>1</v>
      </c>
      <c r="X527" t="s">
        <v>568</v>
      </c>
      <c r="Z527">
        <v>0</v>
      </c>
      <c r="AA527">
        <v>1</v>
      </c>
      <c r="AB527">
        <v>0</v>
      </c>
      <c r="AC527">
        <v>1</v>
      </c>
      <c r="AD527">
        <v>0</v>
      </c>
      <c r="AE527">
        <v>0</v>
      </c>
      <c r="AF527">
        <v>0</v>
      </c>
      <c r="AG527">
        <v>1</v>
      </c>
      <c r="AH527">
        <v>1</v>
      </c>
      <c r="AI527">
        <v>35</v>
      </c>
      <c r="AJ527">
        <v>7</v>
      </c>
      <c r="AK527" t="b">
        <v>1</v>
      </c>
    </row>
    <row r="528" spans="1:37" x14ac:dyDescent="0.25">
      <c r="A528" s="17" t="s">
        <v>155</v>
      </c>
      <c r="B528" s="17" t="s">
        <v>156</v>
      </c>
      <c r="C528">
        <v>2014</v>
      </c>
      <c r="D528" s="3" t="s">
        <v>12</v>
      </c>
      <c r="E528" s="3" t="s">
        <v>610</v>
      </c>
      <c r="F528" s="31">
        <v>0</v>
      </c>
      <c r="G528" s="24">
        <v>0</v>
      </c>
      <c r="H528" s="5">
        <v>-0.121</v>
      </c>
      <c r="I528" s="5">
        <v>7.09677419354839E-2</v>
      </c>
      <c r="J528" s="17" t="s">
        <v>420</v>
      </c>
      <c r="K528" s="20" t="s">
        <v>127</v>
      </c>
      <c r="L528" s="4">
        <v>4488</v>
      </c>
      <c r="M528" s="7" t="s">
        <v>252</v>
      </c>
      <c r="N528" s="7" t="s">
        <v>825</v>
      </c>
      <c r="O528" s="7" t="s">
        <v>356</v>
      </c>
      <c r="P528">
        <v>1990</v>
      </c>
      <c r="Q528">
        <v>2011</v>
      </c>
      <c r="R528" t="s">
        <v>247</v>
      </c>
      <c r="S528">
        <v>0</v>
      </c>
      <c r="T528">
        <v>1</v>
      </c>
      <c r="U528">
        <v>0</v>
      </c>
      <c r="W528">
        <v>1</v>
      </c>
      <c r="X528" t="s">
        <v>568</v>
      </c>
      <c r="Z528">
        <v>0</v>
      </c>
      <c r="AA528">
        <v>1</v>
      </c>
      <c r="AB528">
        <v>0</v>
      </c>
      <c r="AC528">
        <v>1</v>
      </c>
      <c r="AD528">
        <v>0</v>
      </c>
      <c r="AE528">
        <v>0</v>
      </c>
      <c r="AF528">
        <v>0</v>
      </c>
      <c r="AG528">
        <v>1</v>
      </c>
      <c r="AH528">
        <v>1</v>
      </c>
      <c r="AI528">
        <v>35</v>
      </c>
      <c r="AJ528">
        <v>7</v>
      </c>
      <c r="AK528" t="b">
        <v>1</v>
      </c>
    </row>
    <row r="529" spans="1:37" x14ac:dyDescent="0.25">
      <c r="A529" s="17" t="s">
        <v>155</v>
      </c>
      <c r="B529" s="17" t="s">
        <v>156</v>
      </c>
      <c r="C529">
        <v>2014</v>
      </c>
      <c r="D529" s="3" t="s">
        <v>12</v>
      </c>
      <c r="E529" s="3" t="s">
        <v>610</v>
      </c>
      <c r="F529" s="31">
        <v>0</v>
      </c>
      <c r="G529" s="24">
        <v>0</v>
      </c>
      <c r="H529" s="5">
        <v>-0.183</v>
      </c>
      <c r="I529" s="5">
        <v>0.10658124635992999</v>
      </c>
      <c r="J529" s="17" t="s">
        <v>421</v>
      </c>
      <c r="K529" s="20" t="s">
        <v>127</v>
      </c>
      <c r="L529" s="4">
        <v>2805</v>
      </c>
      <c r="M529" s="7" t="s">
        <v>252</v>
      </c>
      <c r="N529" s="7" t="s">
        <v>825</v>
      </c>
      <c r="O529" s="7" t="s">
        <v>356</v>
      </c>
      <c r="P529">
        <v>1994</v>
      </c>
      <c r="Q529">
        <v>2007</v>
      </c>
      <c r="R529" t="s">
        <v>247</v>
      </c>
      <c r="S529">
        <v>0</v>
      </c>
      <c r="T529">
        <v>1</v>
      </c>
      <c r="U529">
        <v>0</v>
      </c>
      <c r="W529">
        <v>1</v>
      </c>
      <c r="X529" t="s">
        <v>568</v>
      </c>
      <c r="Z529">
        <v>0</v>
      </c>
      <c r="AA529">
        <v>1</v>
      </c>
      <c r="AB529">
        <v>0</v>
      </c>
      <c r="AC529">
        <v>1</v>
      </c>
      <c r="AD529">
        <v>0</v>
      </c>
      <c r="AE529">
        <v>0</v>
      </c>
      <c r="AF529">
        <v>0</v>
      </c>
      <c r="AG529">
        <v>1</v>
      </c>
      <c r="AH529">
        <v>1</v>
      </c>
      <c r="AI529">
        <v>35</v>
      </c>
      <c r="AJ529">
        <v>7</v>
      </c>
      <c r="AK529" t="b">
        <v>1</v>
      </c>
    </row>
    <row r="530" spans="1:37" x14ac:dyDescent="0.25">
      <c r="A530" s="17" t="s">
        <v>155</v>
      </c>
      <c r="B530" s="17" t="s">
        <v>156</v>
      </c>
      <c r="C530">
        <v>2014</v>
      </c>
      <c r="D530" s="3" t="s">
        <v>12</v>
      </c>
      <c r="E530" s="3" t="s">
        <v>610</v>
      </c>
      <c r="F530" s="31">
        <v>0</v>
      </c>
      <c r="G530" s="24">
        <v>0</v>
      </c>
      <c r="H530" s="5">
        <v>-0.21299999999999999</v>
      </c>
      <c r="I530" s="5">
        <v>0.141340411413404</v>
      </c>
      <c r="J530" s="17" t="s">
        <v>422</v>
      </c>
      <c r="K530" s="20" t="s">
        <v>127</v>
      </c>
      <c r="L530" s="4">
        <v>2805</v>
      </c>
      <c r="M530" s="7" t="s">
        <v>252</v>
      </c>
      <c r="N530" s="7" t="s">
        <v>825</v>
      </c>
      <c r="O530" s="7" t="s">
        <v>356</v>
      </c>
      <c r="P530">
        <v>1994</v>
      </c>
      <c r="Q530">
        <v>2007</v>
      </c>
      <c r="R530" t="s">
        <v>247</v>
      </c>
      <c r="S530">
        <v>0</v>
      </c>
      <c r="T530">
        <v>1</v>
      </c>
      <c r="U530">
        <v>0</v>
      </c>
      <c r="W530">
        <v>1</v>
      </c>
      <c r="X530" t="s">
        <v>568</v>
      </c>
      <c r="Z530">
        <v>0</v>
      </c>
      <c r="AA530">
        <v>1</v>
      </c>
      <c r="AB530">
        <v>0</v>
      </c>
      <c r="AC530">
        <v>1</v>
      </c>
      <c r="AD530">
        <v>0</v>
      </c>
      <c r="AE530">
        <v>0</v>
      </c>
      <c r="AF530">
        <v>0</v>
      </c>
      <c r="AG530">
        <v>1</v>
      </c>
      <c r="AH530">
        <v>1</v>
      </c>
      <c r="AI530">
        <v>35</v>
      </c>
      <c r="AJ530">
        <v>7</v>
      </c>
      <c r="AK530" t="b">
        <v>1</v>
      </c>
    </row>
    <row r="531" spans="1:37" x14ac:dyDescent="0.25">
      <c r="A531" s="17" t="s">
        <v>155</v>
      </c>
      <c r="B531" s="17" t="s">
        <v>156</v>
      </c>
      <c r="C531">
        <v>2014</v>
      </c>
      <c r="D531" s="3" t="s">
        <v>12</v>
      </c>
      <c r="E531" s="3" t="s">
        <v>610</v>
      </c>
      <c r="F531" s="31">
        <v>0</v>
      </c>
      <c r="G531" s="24">
        <v>0</v>
      </c>
      <c r="H531" s="5">
        <v>-0.22600000000000001</v>
      </c>
      <c r="I531" s="5">
        <v>0.18646864686468601</v>
      </c>
      <c r="J531" s="17" t="s">
        <v>423</v>
      </c>
      <c r="K531" s="20" t="s">
        <v>127</v>
      </c>
      <c r="L531" s="4">
        <v>4488</v>
      </c>
      <c r="M531" s="7" t="s">
        <v>252</v>
      </c>
      <c r="N531" s="7" t="s">
        <v>825</v>
      </c>
      <c r="O531" s="7" t="s">
        <v>356</v>
      </c>
      <c r="P531">
        <v>1990</v>
      </c>
      <c r="Q531">
        <v>2011</v>
      </c>
      <c r="R531" t="s">
        <v>247</v>
      </c>
      <c r="S531">
        <v>0</v>
      </c>
      <c r="T531">
        <v>1</v>
      </c>
      <c r="U531">
        <v>0</v>
      </c>
      <c r="W531">
        <v>1</v>
      </c>
      <c r="X531" t="s">
        <v>568</v>
      </c>
      <c r="Z531">
        <v>0</v>
      </c>
      <c r="AA531">
        <v>1</v>
      </c>
      <c r="AB531">
        <v>0</v>
      </c>
      <c r="AC531">
        <v>1</v>
      </c>
      <c r="AD531">
        <v>0</v>
      </c>
      <c r="AE531">
        <v>0</v>
      </c>
      <c r="AF531">
        <v>0</v>
      </c>
      <c r="AG531">
        <v>1</v>
      </c>
      <c r="AH531">
        <v>1</v>
      </c>
      <c r="AI531">
        <v>35</v>
      </c>
      <c r="AJ531">
        <v>7</v>
      </c>
      <c r="AK531" t="b">
        <v>1</v>
      </c>
    </row>
    <row r="532" spans="1:37" x14ac:dyDescent="0.25">
      <c r="A532" s="17" t="s">
        <v>155</v>
      </c>
      <c r="B532" s="17" t="s">
        <v>156</v>
      </c>
      <c r="C532">
        <v>2014</v>
      </c>
      <c r="D532" s="3" t="s">
        <v>12</v>
      </c>
      <c r="E532" s="3" t="s">
        <v>610</v>
      </c>
      <c r="F532" s="31">
        <v>0</v>
      </c>
      <c r="G532" s="24">
        <v>0</v>
      </c>
      <c r="H532" s="5">
        <v>-0.161</v>
      </c>
      <c r="I532" s="5">
        <f>ABS(H532/0.94)</f>
        <v>0.17127659574468088</v>
      </c>
      <c r="J532" s="17" t="s">
        <v>425</v>
      </c>
      <c r="K532" s="20" t="s">
        <v>127</v>
      </c>
      <c r="L532" s="4">
        <v>4488</v>
      </c>
      <c r="M532" s="7" t="s">
        <v>252</v>
      </c>
      <c r="N532" s="7" t="s">
        <v>825</v>
      </c>
      <c r="O532" s="7" t="s">
        <v>356</v>
      </c>
      <c r="P532">
        <v>1990</v>
      </c>
      <c r="Q532">
        <v>2011</v>
      </c>
      <c r="R532" t="s">
        <v>247</v>
      </c>
      <c r="S532">
        <v>0</v>
      </c>
      <c r="T532">
        <v>1</v>
      </c>
      <c r="U532">
        <v>0</v>
      </c>
      <c r="W532">
        <v>1</v>
      </c>
      <c r="X532" t="s">
        <v>568</v>
      </c>
      <c r="Z532">
        <v>0</v>
      </c>
      <c r="AA532">
        <v>1</v>
      </c>
      <c r="AB532">
        <v>0</v>
      </c>
      <c r="AC532">
        <v>1</v>
      </c>
      <c r="AD532">
        <v>0</v>
      </c>
      <c r="AE532">
        <v>0</v>
      </c>
      <c r="AF532">
        <v>0</v>
      </c>
      <c r="AG532">
        <v>1</v>
      </c>
      <c r="AH532">
        <v>1</v>
      </c>
      <c r="AI532">
        <v>35</v>
      </c>
      <c r="AJ532">
        <v>7</v>
      </c>
      <c r="AK532" t="b">
        <v>1</v>
      </c>
    </row>
    <row r="533" spans="1:37" x14ac:dyDescent="0.25">
      <c r="A533" s="17" t="s">
        <v>155</v>
      </c>
      <c r="B533" s="17" t="s">
        <v>156</v>
      </c>
      <c r="C533">
        <v>2014</v>
      </c>
      <c r="D533" s="3" t="s">
        <v>12</v>
      </c>
      <c r="E533" s="3" t="s">
        <v>610</v>
      </c>
      <c r="F533" s="31">
        <v>0</v>
      </c>
      <c r="G533" s="24">
        <v>0</v>
      </c>
      <c r="H533" s="5">
        <v>-0.13200000000000001</v>
      </c>
      <c r="I533" s="5">
        <v>0.19819819819819801</v>
      </c>
      <c r="J533" s="17" t="s">
        <v>424</v>
      </c>
      <c r="K533" s="20" t="s">
        <v>127</v>
      </c>
      <c r="L533" s="4">
        <v>2805</v>
      </c>
      <c r="M533" s="7" t="s">
        <v>252</v>
      </c>
      <c r="N533" s="7" t="s">
        <v>825</v>
      </c>
      <c r="O533" s="7" t="s">
        <v>356</v>
      </c>
      <c r="P533">
        <v>1994</v>
      </c>
      <c r="Q533">
        <v>2007</v>
      </c>
      <c r="R533" t="s">
        <v>247</v>
      </c>
      <c r="S533">
        <v>0</v>
      </c>
      <c r="T533">
        <v>1</v>
      </c>
      <c r="U533">
        <v>0</v>
      </c>
      <c r="W533">
        <v>1</v>
      </c>
      <c r="X533" t="s">
        <v>568</v>
      </c>
      <c r="Z533">
        <v>0</v>
      </c>
      <c r="AA533">
        <v>1</v>
      </c>
      <c r="AB533">
        <v>0</v>
      </c>
      <c r="AC533">
        <v>1</v>
      </c>
      <c r="AD533">
        <v>0</v>
      </c>
      <c r="AE533">
        <v>0</v>
      </c>
      <c r="AF533">
        <v>0</v>
      </c>
      <c r="AG533">
        <v>1</v>
      </c>
      <c r="AH533">
        <v>1</v>
      </c>
      <c r="AI533">
        <v>35</v>
      </c>
      <c r="AJ533">
        <v>7</v>
      </c>
      <c r="AK533" t="b">
        <v>1</v>
      </c>
    </row>
    <row r="534" spans="1:37" x14ac:dyDescent="0.25">
      <c r="A534" s="17" t="s">
        <v>155</v>
      </c>
      <c r="B534" s="17" t="s">
        <v>156</v>
      </c>
      <c r="C534">
        <v>2014</v>
      </c>
      <c r="D534" s="3" t="s">
        <v>12</v>
      </c>
      <c r="E534" s="3" t="s">
        <v>610</v>
      </c>
      <c r="F534" s="31">
        <v>0</v>
      </c>
      <c r="G534" s="24">
        <v>0</v>
      </c>
      <c r="H534" s="5">
        <v>-0.128</v>
      </c>
      <c r="I534" s="5">
        <v>0.211221122112211</v>
      </c>
      <c r="J534" s="17" t="s">
        <v>426</v>
      </c>
      <c r="K534" s="20" t="s">
        <v>127</v>
      </c>
      <c r="L534" s="4">
        <v>2805</v>
      </c>
      <c r="M534" s="7" t="s">
        <v>252</v>
      </c>
      <c r="N534" s="7" t="s">
        <v>825</v>
      </c>
      <c r="O534" s="7" t="s">
        <v>356</v>
      </c>
      <c r="P534">
        <v>1994</v>
      </c>
      <c r="Q534">
        <v>2007</v>
      </c>
      <c r="R534" t="s">
        <v>247</v>
      </c>
      <c r="S534">
        <v>0</v>
      </c>
      <c r="T534">
        <v>1</v>
      </c>
      <c r="U534">
        <v>0</v>
      </c>
      <c r="W534">
        <v>1</v>
      </c>
      <c r="X534" t="s">
        <v>568</v>
      </c>
      <c r="Z534">
        <v>0</v>
      </c>
      <c r="AA534">
        <v>1</v>
      </c>
      <c r="AB534">
        <v>0</v>
      </c>
      <c r="AC534">
        <v>1</v>
      </c>
      <c r="AD534">
        <v>0</v>
      </c>
      <c r="AE534">
        <v>0</v>
      </c>
      <c r="AF534">
        <v>0</v>
      </c>
      <c r="AG534">
        <v>1</v>
      </c>
      <c r="AH534">
        <v>1</v>
      </c>
      <c r="AI534">
        <v>35</v>
      </c>
      <c r="AJ534">
        <v>7</v>
      </c>
      <c r="AK534" t="b">
        <v>1</v>
      </c>
    </row>
    <row r="535" spans="1:37" x14ac:dyDescent="0.25">
      <c r="A535" s="17" t="s">
        <v>155</v>
      </c>
      <c r="B535" s="17" t="s">
        <v>156</v>
      </c>
      <c r="C535">
        <v>2014</v>
      </c>
      <c r="D535" s="3" t="s">
        <v>12</v>
      </c>
      <c r="E535" s="3" t="s">
        <v>610</v>
      </c>
      <c r="F535" s="31">
        <v>0</v>
      </c>
      <c r="G535" s="24">
        <v>0</v>
      </c>
      <c r="H535" s="5">
        <v>-5.7700000000000001E-2</v>
      </c>
      <c r="I535" s="5">
        <f>ABS(H535/0.103035714285714)</f>
        <v>0.56000000000000161</v>
      </c>
      <c r="J535" s="17" t="s">
        <v>427</v>
      </c>
      <c r="K535" s="20" t="s">
        <v>126</v>
      </c>
      <c r="L535" s="4">
        <v>4488</v>
      </c>
      <c r="M535" s="7" t="s">
        <v>252</v>
      </c>
      <c r="N535" s="7" t="s">
        <v>825</v>
      </c>
      <c r="O535" s="7" t="s">
        <v>356</v>
      </c>
      <c r="P535">
        <v>1990</v>
      </c>
      <c r="Q535">
        <v>2011</v>
      </c>
      <c r="R535" t="s">
        <v>247</v>
      </c>
      <c r="S535">
        <v>0</v>
      </c>
      <c r="T535">
        <v>1</v>
      </c>
      <c r="U535">
        <v>0</v>
      </c>
      <c r="W535">
        <v>1</v>
      </c>
      <c r="X535" t="s">
        <v>567</v>
      </c>
      <c r="Z535">
        <v>0</v>
      </c>
      <c r="AA535">
        <v>1</v>
      </c>
      <c r="AB535">
        <v>0</v>
      </c>
      <c r="AC535">
        <v>1</v>
      </c>
      <c r="AD535">
        <v>0</v>
      </c>
      <c r="AE535">
        <v>0</v>
      </c>
      <c r="AF535">
        <v>0</v>
      </c>
      <c r="AG535">
        <v>1</v>
      </c>
      <c r="AH535">
        <v>1</v>
      </c>
      <c r="AI535">
        <v>35</v>
      </c>
      <c r="AJ535">
        <v>7</v>
      </c>
      <c r="AK535" t="b">
        <v>1</v>
      </c>
    </row>
    <row r="536" spans="1:37" x14ac:dyDescent="0.25">
      <c r="A536" s="17" t="s">
        <v>155</v>
      </c>
      <c r="B536" s="17" t="s">
        <v>156</v>
      </c>
      <c r="C536">
        <v>2014</v>
      </c>
      <c r="D536" s="3" t="s">
        <v>12</v>
      </c>
      <c r="E536" s="3" t="s">
        <v>610</v>
      </c>
      <c r="F536" s="31">
        <v>0</v>
      </c>
      <c r="G536" s="24">
        <v>0</v>
      </c>
      <c r="H536" s="5">
        <v>-3.4000000000000002E-2</v>
      </c>
      <c r="I536" s="5">
        <v>0.101123595505618</v>
      </c>
      <c r="J536" s="17" t="s">
        <v>428</v>
      </c>
      <c r="K536" s="20" t="s">
        <v>126</v>
      </c>
      <c r="L536" s="4">
        <v>4488</v>
      </c>
      <c r="M536" s="7" t="s">
        <v>252</v>
      </c>
      <c r="N536" s="7" t="s">
        <v>825</v>
      </c>
      <c r="O536" s="7" t="s">
        <v>356</v>
      </c>
      <c r="P536">
        <v>1990</v>
      </c>
      <c r="Q536">
        <v>2011</v>
      </c>
      <c r="R536" t="s">
        <v>247</v>
      </c>
      <c r="S536">
        <v>0</v>
      </c>
      <c r="T536">
        <v>1</v>
      </c>
      <c r="U536">
        <v>0</v>
      </c>
      <c r="W536">
        <v>1</v>
      </c>
      <c r="X536" t="s">
        <v>567</v>
      </c>
      <c r="Z536">
        <v>0</v>
      </c>
      <c r="AA536">
        <v>1</v>
      </c>
      <c r="AB536">
        <v>0</v>
      </c>
      <c r="AC536">
        <v>1</v>
      </c>
      <c r="AD536">
        <v>0</v>
      </c>
      <c r="AE536">
        <v>0</v>
      </c>
      <c r="AF536">
        <v>0</v>
      </c>
      <c r="AG536">
        <v>1</v>
      </c>
      <c r="AH536">
        <v>1</v>
      </c>
      <c r="AI536">
        <v>35</v>
      </c>
      <c r="AJ536">
        <v>7</v>
      </c>
      <c r="AK536" t="b">
        <v>1</v>
      </c>
    </row>
    <row r="537" spans="1:37" x14ac:dyDescent="0.25">
      <c r="A537" s="17" t="s">
        <v>155</v>
      </c>
      <c r="B537" s="17" t="s">
        <v>156</v>
      </c>
      <c r="C537">
        <v>2014</v>
      </c>
      <c r="D537" s="3" t="s">
        <v>12</v>
      </c>
      <c r="E537" s="3" t="s">
        <v>610</v>
      </c>
      <c r="F537" s="31">
        <v>0</v>
      </c>
      <c r="G537" s="24">
        <v>0</v>
      </c>
      <c r="H537" s="5">
        <v>-0.10299999999999999</v>
      </c>
      <c r="I537" s="5">
        <f>H537/-1.08</f>
        <v>9.5370370370370355E-2</v>
      </c>
      <c r="J537" s="17" t="s">
        <v>429</v>
      </c>
      <c r="K537" s="20" t="s">
        <v>126</v>
      </c>
      <c r="L537" s="4">
        <v>2805</v>
      </c>
      <c r="M537" s="7" t="s">
        <v>252</v>
      </c>
      <c r="N537" s="7" t="s">
        <v>825</v>
      </c>
      <c r="O537" s="7" t="s">
        <v>356</v>
      </c>
      <c r="P537">
        <v>1994</v>
      </c>
      <c r="Q537">
        <v>2007</v>
      </c>
      <c r="R537" t="s">
        <v>247</v>
      </c>
      <c r="S537">
        <v>0</v>
      </c>
      <c r="T537">
        <v>1</v>
      </c>
      <c r="U537">
        <v>0</v>
      </c>
      <c r="W537">
        <v>1</v>
      </c>
      <c r="X537" t="s">
        <v>567</v>
      </c>
      <c r="Z537">
        <v>0</v>
      </c>
      <c r="AA537">
        <v>1</v>
      </c>
      <c r="AB537">
        <v>0</v>
      </c>
      <c r="AC537">
        <v>1</v>
      </c>
      <c r="AD537">
        <v>0</v>
      </c>
      <c r="AE537">
        <v>0</v>
      </c>
      <c r="AF537">
        <v>0</v>
      </c>
      <c r="AG537">
        <v>1</v>
      </c>
      <c r="AH537">
        <v>1</v>
      </c>
      <c r="AI537">
        <v>35</v>
      </c>
      <c r="AJ537">
        <v>7</v>
      </c>
      <c r="AK537" t="b">
        <v>1</v>
      </c>
    </row>
    <row r="538" spans="1:37" x14ac:dyDescent="0.25">
      <c r="A538" s="17" t="s">
        <v>155</v>
      </c>
      <c r="B538" s="17" t="s">
        <v>156</v>
      </c>
      <c r="C538">
        <v>2014</v>
      </c>
      <c r="D538" s="3" t="s">
        <v>12</v>
      </c>
      <c r="E538" s="3" t="s">
        <v>610</v>
      </c>
      <c r="F538" s="31">
        <v>0</v>
      </c>
      <c r="G538" s="24">
        <v>0</v>
      </c>
      <c r="H538" s="5">
        <v>-9.7000000000000003E-2</v>
      </c>
      <c r="I538" s="5">
        <f>H538/-0.09</f>
        <v>1.0777777777777779</v>
      </c>
      <c r="J538" s="17" t="s">
        <v>430</v>
      </c>
      <c r="K538" s="20" t="s">
        <v>126</v>
      </c>
      <c r="L538" s="4">
        <v>2805</v>
      </c>
      <c r="M538" s="7" t="s">
        <v>252</v>
      </c>
      <c r="N538" s="7" t="s">
        <v>825</v>
      </c>
      <c r="O538" s="7" t="s">
        <v>356</v>
      </c>
      <c r="P538">
        <v>1994</v>
      </c>
      <c r="Q538">
        <v>2007</v>
      </c>
      <c r="R538" t="s">
        <v>247</v>
      </c>
      <c r="S538">
        <v>0</v>
      </c>
      <c r="T538">
        <v>1</v>
      </c>
      <c r="U538">
        <v>0</v>
      </c>
      <c r="W538">
        <v>1</v>
      </c>
      <c r="X538" t="s">
        <v>567</v>
      </c>
      <c r="Z538">
        <v>0</v>
      </c>
      <c r="AA538">
        <v>1</v>
      </c>
      <c r="AB538">
        <v>0</v>
      </c>
      <c r="AC538">
        <v>1</v>
      </c>
      <c r="AD538">
        <v>0</v>
      </c>
      <c r="AE538">
        <v>0</v>
      </c>
      <c r="AF538">
        <v>0</v>
      </c>
      <c r="AG538">
        <v>1</v>
      </c>
      <c r="AH538">
        <v>1</v>
      </c>
      <c r="AI538">
        <v>35</v>
      </c>
      <c r="AJ538">
        <v>7</v>
      </c>
      <c r="AK538" t="b">
        <v>1</v>
      </c>
    </row>
    <row r="539" spans="1:37" x14ac:dyDescent="0.25">
      <c r="A539" s="17" t="s">
        <v>155</v>
      </c>
      <c r="B539" s="17" t="s">
        <v>156</v>
      </c>
      <c r="C539">
        <v>2014</v>
      </c>
      <c r="D539" s="3" t="s">
        <v>12</v>
      </c>
      <c r="E539" s="3" t="s">
        <v>610</v>
      </c>
      <c r="F539" s="31">
        <v>0</v>
      </c>
      <c r="G539" s="24">
        <v>0</v>
      </c>
      <c r="H539" s="5">
        <v>-0.127</v>
      </c>
      <c r="I539" s="5">
        <v>7.1986607142857095E-2</v>
      </c>
      <c r="J539" s="17" t="s">
        <v>431</v>
      </c>
      <c r="K539" s="20" t="s">
        <v>127</v>
      </c>
      <c r="L539" s="4">
        <v>4488</v>
      </c>
      <c r="M539" s="7" t="s">
        <v>252</v>
      </c>
      <c r="N539" s="7" t="s">
        <v>825</v>
      </c>
      <c r="O539" s="7" t="s">
        <v>356</v>
      </c>
      <c r="P539">
        <v>1990</v>
      </c>
      <c r="Q539">
        <v>2011</v>
      </c>
      <c r="R539" t="s">
        <v>247</v>
      </c>
      <c r="S539">
        <v>0</v>
      </c>
      <c r="T539">
        <v>1</v>
      </c>
      <c r="U539">
        <v>0</v>
      </c>
      <c r="W539">
        <v>1</v>
      </c>
      <c r="X539" t="s">
        <v>567</v>
      </c>
      <c r="Z539">
        <v>1</v>
      </c>
      <c r="AA539">
        <v>0</v>
      </c>
      <c r="AB539">
        <v>0</v>
      </c>
      <c r="AC539">
        <v>1</v>
      </c>
      <c r="AD539">
        <v>0</v>
      </c>
      <c r="AE539">
        <v>0</v>
      </c>
      <c r="AF539">
        <v>0</v>
      </c>
      <c r="AG539">
        <v>1</v>
      </c>
      <c r="AH539">
        <v>1</v>
      </c>
      <c r="AI539">
        <v>35</v>
      </c>
      <c r="AJ539">
        <v>7</v>
      </c>
      <c r="AK539" t="b">
        <v>1</v>
      </c>
    </row>
    <row r="540" spans="1:37" x14ac:dyDescent="0.25">
      <c r="A540" s="17" t="s">
        <v>155</v>
      </c>
      <c r="B540" s="17" t="s">
        <v>156</v>
      </c>
      <c r="C540">
        <v>2014</v>
      </c>
      <c r="D540" s="3" t="s">
        <v>12</v>
      </c>
      <c r="E540" s="3" t="s">
        <v>610</v>
      </c>
      <c r="F540" s="31">
        <v>0</v>
      </c>
      <c r="G540" s="24">
        <v>0</v>
      </c>
      <c r="H540" s="5">
        <v>-6.3E-2</v>
      </c>
      <c r="I540" s="5">
        <f>ABS(H540/0.82)</f>
        <v>7.6829268292682926E-2</v>
      </c>
      <c r="J540" s="17" t="s">
        <v>433</v>
      </c>
      <c r="K540" s="20" t="s">
        <v>127</v>
      </c>
      <c r="L540" s="4">
        <v>4488</v>
      </c>
      <c r="M540" s="7" t="s">
        <v>252</v>
      </c>
      <c r="N540" s="7" t="s">
        <v>825</v>
      </c>
      <c r="O540" s="7" t="s">
        <v>356</v>
      </c>
      <c r="P540">
        <v>1990</v>
      </c>
      <c r="Q540">
        <v>2011</v>
      </c>
      <c r="R540" t="s">
        <v>247</v>
      </c>
      <c r="S540">
        <v>0</v>
      </c>
      <c r="T540">
        <v>1</v>
      </c>
      <c r="U540">
        <v>0</v>
      </c>
      <c r="W540">
        <v>1</v>
      </c>
      <c r="X540" t="s">
        <v>567</v>
      </c>
      <c r="Z540">
        <v>1</v>
      </c>
      <c r="AA540">
        <v>0</v>
      </c>
      <c r="AB540">
        <v>0</v>
      </c>
      <c r="AC540">
        <v>1</v>
      </c>
      <c r="AD540">
        <v>0</v>
      </c>
      <c r="AE540">
        <v>0</v>
      </c>
      <c r="AF540">
        <v>0</v>
      </c>
      <c r="AG540">
        <v>1</v>
      </c>
      <c r="AH540">
        <v>1</v>
      </c>
      <c r="AI540">
        <v>35</v>
      </c>
      <c r="AJ540">
        <v>7</v>
      </c>
      <c r="AK540" t="b">
        <v>1</v>
      </c>
    </row>
    <row r="541" spans="1:37" x14ac:dyDescent="0.25">
      <c r="A541" s="17" t="s">
        <v>155</v>
      </c>
      <c r="B541" s="17" t="s">
        <v>156</v>
      </c>
      <c r="C541">
        <v>2014</v>
      </c>
      <c r="D541" s="3" t="s">
        <v>12</v>
      </c>
      <c r="E541" s="3" t="s">
        <v>610</v>
      </c>
      <c r="F541" s="31">
        <v>0</v>
      </c>
      <c r="G541" s="24">
        <v>0</v>
      </c>
      <c r="H541" s="5">
        <v>-0.20499999999999999</v>
      </c>
      <c r="I541" s="5">
        <f>0.156906906906907</f>
        <v>0.15690690690690701</v>
      </c>
      <c r="J541" s="17" t="s">
        <v>432</v>
      </c>
      <c r="K541" s="20" t="s">
        <v>127</v>
      </c>
      <c r="L541" s="4">
        <v>2805</v>
      </c>
      <c r="M541" s="7" t="s">
        <v>252</v>
      </c>
      <c r="N541" s="7" t="s">
        <v>825</v>
      </c>
      <c r="O541" s="7" t="s">
        <v>356</v>
      </c>
      <c r="P541">
        <v>1994</v>
      </c>
      <c r="Q541">
        <v>2007</v>
      </c>
      <c r="R541" t="s">
        <v>247</v>
      </c>
      <c r="S541">
        <v>0</v>
      </c>
      <c r="T541">
        <v>1</v>
      </c>
      <c r="U541">
        <v>0</v>
      </c>
      <c r="W541">
        <v>1</v>
      </c>
      <c r="X541" t="s">
        <v>567</v>
      </c>
      <c r="Z541">
        <v>1</v>
      </c>
      <c r="AA541">
        <v>0</v>
      </c>
      <c r="AB541">
        <v>0</v>
      </c>
      <c r="AC541">
        <v>1</v>
      </c>
      <c r="AD541">
        <v>0</v>
      </c>
      <c r="AE541">
        <v>0</v>
      </c>
      <c r="AF541">
        <v>0</v>
      </c>
      <c r="AG541">
        <v>1</v>
      </c>
      <c r="AH541">
        <v>1</v>
      </c>
      <c r="AI541">
        <v>35</v>
      </c>
      <c r="AJ541">
        <v>7</v>
      </c>
      <c r="AK541" t="b">
        <v>1</v>
      </c>
    </row>
    <row r="542" spans="1:37" ht="30" x14ac:dyDescent="0.25">
      <c r="A542" s="18" t="s">
        <v>344</v>
      </c>
      <c r="B542" s="18" t="s">
        <v>345</v>
      </c>
      <c r="C542">
        <v>2014</v>
      </c>
      <c r="D542" s="3" t="s">
        <v>159</v>
      </c>
      <c r="E542" s="3" t="s">
        <v>576</v>
      </c>
      <c r="F542" s="31">
        <v>1</v>
      </c>
      <c r="G542" s="24">
        <v>0</v>
      </c>
      <c r="H542" s="5">
        <v>-0.22600000000000001</v>
      </c>
      <c r="I542" s="5">
        <v>0.44176117048761265</v>
      </c>
      <c r="J542" s="19" t="s">
        <v>539</v>
      </c>
      <c r="K542" s="20" t="s">
        <v>346</v>
      </c>
      <c r="L542" s="4">
        <f>5515+5176+4516+4401</f>
        <v>19608</v>
      </c>
      <c r="M542" s="7" t="s">
        <v>252</v>
      </c>
      <c r="N542" s="7" t="s">
        <v>825</v>
      </c>
      <c r="O542" s="7" t="s">
        <v>347</v>
      </c>
      <c r="P542">
        <v>2009</v>
      </c>
      <c r="Q542">
        <v>2009</v>
      </c>
      <c r="R542" t="s">
        <v>247</v>
      </c>
      <c r="S542">
        <v>1</v>
      </c>
      <c r="T542">
        <v>0</v>
      </c>
      <c r="U542">
        <v>1</v>
      </c>
      <c r="V542" s="14" t="s">
        <v>60</v>
      </c>
      <c r="W542">
        <v>0</v>
      </c>
      <c r="Z542">
        <v>1</v>
      </c>
      <c r="AA542">
        <v>0</v>
      </c>
      <c r="AB542">
        <v>1</v>
      </c>
      <c r="AC542">
        <v>0</v>
      </c>
      <c r="AD542">
        <v>0</v>
      </c>
      <c r="AE542">
        <v>0</v>
      </c>
      <c r="AF542">
        <v>0</v>
      </c>
      <c r="AG542">
        <v>1</v>
      </c>
      <c r="AH542">
        <v>1</v>
      </c>
      <c r="AI542">
        <v>36</v>
      </c>
      <c r="AJ542">
        <v>18</v>
      </c>
      <c r="AK542" t="b">
        <v>1</v>
      </c>
    </row>
    <row r="543" spans="1:37" ht="30" x14ac:dyDescent="0.25">
      <c r="A543" s="18" t="s">
        <v>344</v>
      </c>
      <c r="B543" s="18" t="s">
        <v>345</v>
      </c>
      <c r="C543">
        <v>2014</v>
      </c>
      <c r="D543" s="3" t="s">
        <v>159</v>
      </c>
      <c r="E543" s="3" t="s">
        <v>576</v>
      </c>
      <c r="F543" s="31">
        <v>0</v>
      </c>
      <c r="G543" s="24">
        <v>0</v>
      </c>
      <c r="H543" s="5">
        <v>6.5000000000000002E-2</v>
      </c>
      <c r="I543" s="5">
        <v>0.22505660322765</v>
      </c>
      <c r="J543" s="18" t="s">
        <v>348</v>
      </c>
      <c r="K543" s="20" t="s">
        <v>349</v>
      </c>
      <c r="L543" s="4">
        <f>6587+6591+5145+5035</f>
        <v>23358</v>
      </c>
      <c r="M543" s="7" t="s">
        <v>252</v>
      </c>
      <c r="N543" s="7" t="s">
        <v>825</v>
      </c>
      <c r="O543" s="7" t="s">
        <v>347</v>
      </c>
      <c r="P543">
        <v>2009</v>
      </c>
      <c r="Q543">
        <v>2009</v>
      </c>
      <c r="R543" t="s">
        <v>247</v>
      </c>
      <c r="S543">
        <v>1</v>
      </c>
      <c r="T543">
        <v>0</v>
      </c>
      <c r="U543">
        <v>0</v>
      </c>
      <c r="W543">
        <v>0</v>
      </c>
      <c r="Z543">
        <v>1</v>
      </c>
      <c r="AA543">
        <v>0</v>
      </c>
      <c r="AB543">
        <v>1</v>
      </c>
      <c r="AC543">
        <v>0</v>
      </c>
      <c r="AD543">
        <v>0</v>
      </c>
      <c r="AE543">
        <v>0</v>
      </c>
      <c r="AF543">
        <v>0</v>
      </c>
      <c r="AG543">
        <v>1</v>
      </c>
      <c r="AH543">
        <v>1</v>
      </c>
      <c r="AI543">
        <v>36</v>
      </c>
      <c r="AJ543">
        <v>18</v>
      </c>
      <c r="AK543" t="b">
        <v>1</v>
      </c>
    </row>
    <row r="544" spans="1:37" ht="30" x14ac:dyDescent="0.25">
      <c r="A544" s="18" t="s">
        <v>344</v>
      </c>
      <c r="B544" s="18" t="s">
        <v>345</v>
      </c>
      <c r="C544">
        <v>2014</v>
      </c>
      <c r="D544" s="3" t="s">
        <v>159</v>
      </c>
      <c r="E544" s="3" t="s">
        <v>576</v>
      </c>
      <c r="F544" s="31">
        <v>0</v>
      </c>
      <c r="G544" s="24">
        <v>0</v>
      </c>
      <c r="H544" s="5">
        <v>0.20200000000000001</v>
      </c>
      <c r="I544" s="5">
        <v>0.25171134408245421</v>
      </c>
      <c r="J544" s="18" t="s">
        <v>350</v>
      </c>
      <c r="K544" s="20" t="s">
        <v>351</v>
      </c>
      <c r="L544" s="4">
        <f>3508+3534+2663+2652</f>
        <v>12357</v>
      </c>
      <c r="M544" s="7" t="s">
        <v>252</v>
      </c>
      <c r="N544" s="7" t="s">
        <v>825</v>
      </c>
      <c r="O544" s="7" t="s">
        <v>347</v>
      </c>
      <c r="P544">
        <v>2009</v>
      </c>
      <c r="Q544">
        <v>2009</v>
      </c>
      <c r="R544" t="s">
        <v>247</v>
      </c>
      <c r="S544">
        <v>1</v>
      </c>
      <c r="T544">
        <v>0</v>
      </c>
      <c r="U544">
        <v>0</v>
      </c>
      <c r="W544">
        <v>0</v>
      </c>
      <c r="Z544">
        <v>1</v>
      </c>
      <c r="AA544">
        <v>0</v>
      </c>
      <c r="AB544">
        <v>1</v>
      </c>
      <c r="AC544">
        <v>0</v>
      </c>
      <c r="AD544">
        <v>0</v>
      </c>
      <c r="AE544">
        <v>0</v>
      </c>
      <c r="AF544">
        <v>0</v>
      </c>
      <c r="AG544">
        <v>1</v>
      </c>
      <c r="AH544">
        <v>1</v>
      </c>
      <c r="AI544">
        <v>36</v>
      </c>
      <c r="AJ544">
        <v>18</v>
      </c>
      <c r="AK544" t="b">
        <v>1</v>
      </c>
    </row>
    <row r="545" spans="1:37" ht="30" x14ac:dyDescent="0.25">
      <c r="A545" s="18" t="s">
        <v>344</v>
      </c>
      <c r="B545" s="18" t="s">
        <v>345</v>
      </c>
      <c r="C545">
        <v>2014</v>
      </c>
      <c r="D545" s="3" t="s">
        <v>159</v>
      </c>
      <c r="E545" s="3" t="s">
        <v>576</v>
      </c>
      <c r="F545" s="31">
        <v>0</v>
      </c>
      <c r="G545" s="24">
        <v>0</v>
      </c>
      <c r="H545" s="5">
        <v>-0.53100000000000003</v>
      </c>
      <c r="I545" s="5">
        <v>0.3493421052631579</v>
      </c>
      <c r="J545" s="18" t="s">
        <v>353</v>
      </c>
      <c r="K545" s="20" t="s">
        <v>352</v>
      </c>
      <c r="M545" s="7" t="s">
        <v>252</v>
      </c>
      <c r="N545" s="7" t="s">
        <v>825</v>
      </c>
      <c r="O545" s="7" t="s">
        <v>347</v>
      </c>
      <c r="P545">
        <v>2009</v>
      </c>
      <c r="Q545">
        <v>2009</v>
      </c>
      <c r="R545" t="s">
        <v>247</v>
      </c>
      <c r="S545">
        <v>1</v>
      </c>
      <c r="T545">
        <v>0</v>
      </c>
      <c r="U545">
        <v>1</v>
      </c>
      <c r="V545" s="14" t="s">
        <v>60</v>
      </c>
      <c r="W545">
        <v>0</v>
      </c>
      <c r="Z545">
        <v>1</v>
      </c>
      <c r="AA545">
        <v>0</v>
      </c>
      <c r="AB545">
        <v>1</v>
      </c>
      <c r="AC545">
        <v>0</v>
      </c>
      <c r="AD545">
        <v>0</v>
      </c>
      <c r="AE545">
        <v>0</v>
      </c>
      <c r="AF545">
        <v>0</v>
      </c>
      <c r="AG545">
        <v>1</v>
      </c>
      <c r="AH545">
        <v>1</v>
      </c>
      <c r="AI545">
        <v>36</v>
      </c>
      <c r="AJ545">
        <v>18</v>
      </c>
      <c r="AK545" t="b">
        <v>1</v>
      </c>
    </row>
    <row r="546" spans="1:37" ht="30" x14ac:dyDescent="0.25">
      <c r="A546" s="18" t="s">
        <v>344</v>
      </c>
      <c r="B546" s="18" t="s">
        <v>345</v>
      </c>
      <c r="C546">
        <v>2014</v>
      </c>
      <c r="D546" s="3" t="s">
        <v>159</v>
      </c>
      <c r="E546" s="3" t="s">
        <v>576</v>
      </c>
      <c r="F546" s="31">
        <v>0</v>
      </c>
      <c r="G546" s="24">
        <v>0</v>
      </c>
      <c r="H546" s="5">
        <v>0.106</v>
      </c>
      <c r="I546" s="5">
        <v>0.17096774193548389</v>
      </c>
      <c r="J546" s="18" t="s">
        <v>353</v>
      </c>
      <c r="K546" s="20" t="s">
        <v>349</v>
      </c>
      <c r="M546" s="7" t="s">
        <v>252</v>
      </c>
      <c r="N546" s="7" t="s">
        <v>825</v>
      </c>
      <c r="O546" s="7" t="s">
        <v>347</v>
      </c>
      <c r="P546">
        <v>2009</v>
      </c>
      <c r="Q546">
        <v>2009</v>
      </c>
      <c r="R546" t="s">
        <v>247</v>
      </c>
      <c r="S546">
        <v>1</v>
      </c>
      <c r="T546">
        <v>0</v>
      </c>
      <c r="U546">
        <v>0</v>
      </c>
      <c r="W546">
        <v>0</v>
      </c>
      <c r="Z546">
        <v>1</v>
      </c>
      <c r="AA546">
        <v>0</v>
      </c>
      <c r="AB546">
        <v>1</v>
      </c>
      <c r="AC546">
        <v>0</v>
      </c>
      <c r="AD546">
        <v>0</v>
      </c>
      <c r="AE546">
        <v>0</v>
      </c>
      <c r="AF546">
        <v>0</v>
      </c>
      <c r="AG546">
        <v>1</v>
      </c>
      <c r="AH546">
        <v>1</v>
      </c>
      <c r="AI546">
        <v>36</v>
      </c>
      <c r="AJ546">
        <v>18</v>
      </c>
      <c r="AK546" t="b">
        <v>1</v>
      </c>
    </row>
    <row r="547" spans="1:37" ht="30" x14ac:dyDescent="0.25">
      <c r="A547" s="18" t="s">
        <v>344</v>
      </c>
      <c r="B547" s="18" t="s">
        <v>345</v>
      </c>
      <c r="C547">
        <v>2014</v>
      </c>
      <c r="D547" s="3" t="s">
        <v>159</v>
      </c>
      <c r="E547" s="3" t="s">
        <v>576</v>
      </c>
      <c r="F547" s="31">
        <v>0</v>
      </c>
      <c r="G547" s="24">
        <v>0</v>
      </c>
      <c r="H547" s="5">
        <v>0.14899999999999999</v>
      </c>
      <c r="I547" s="5">
        <v>0.51379310344827589</v>
      </c>
      <c r="J547" s="19" t="s">
        <v>540</v>
      </c>
      <c r="K547" s="20" t="s">
        <v>352</v>
      </c>
      <c r="M547" s="7" t="s">
        <v>252</v>
      </c>
      <c r="N547" s="7" t="s">
        <v>825</v>
      </c>
      <c r="O547" s="7" t="s">
        <v>347</v>
      </c>
      <c r="P547">
        <v>2009</v>
      </c>
      <c r="Q547">
        <v>2009</v>
      </c>
      <c r="R547" t="s">
        <v>247</v>
      </c>
      <c r="S547">
        <v>1</v>
      </c>
      <c r="T547">
        <v>0</v>
      </c>
      <c r="U547">
        <v>1</v>
      </c>
      <c r="V547" s="14" t="s">
        <v>60</v>
      </c>
      <c r="W547">
        <v>0</v>
      </c>
      <c r="Z547">
        <v>1</v>
      </c>
      <c r="AA547">
        <v>0</v>
      </c>
      <c r="AB547">
        <v>1</v>
      </c>
      <c r="AC547">
        <v>0</v>
      </c>
      <c r="AD547">
        <v>0</v>
      </c>
      <c r="AE547">
        <v>0</v>
      </c>
      <c r="AF547">
        <v>0</v>
      </c>
      <c r="AG547">
        <v>1</v>
      </c>
      <c r="AH547">
        <v>1</v>
      </c>
      <c r="AI547">
        <v>36</v>
      </c>
      <c r="AJ547">
        <v>18</v>
      </c>
      <c r="AK547" t="b">
        <v>1</v>
      </c>
    </row>
    <row r="548" spans="1:37" ht="30" x14ac:dyDescent="0.25">
      <c r="A548" s="18" t="s">
        <v>344</v>
      </c>
      <c r="B548" s="18" t="s">
        <v>345</v>
      </c>
      <c r="C548">
        <v>2014</v>
      </c>
      <c r="D548" s="3" t="s">
        <v>159</v>
      </c>
      <c r="E548" s="3" t="s">
        <v>576</v>
      </c>
      <c r="F548" s="31">
        <v>0</v>
      </c>
      <c r="G548" s="24">
        <v>0</v>
      </c>
      <c r="H548" s="5">
        <v>0.24199999999999999</v>
      </c>
      <c r="I548" s="5">
        <v>0.25744680851063828</v>
      </c>
      <c r="J548" s="18" t="s">
        <v>354</v>
      </c>
      <c r="K548" s="20" t="s">
        <v>349</v>
      </c>
      <c r="M548" s="7" t="s">
        <v>252</v>
      </c>
      <c r="N548" s="7" t="s">
        <v>825</v>
      </c>
      <c r="O548" s="7" t="s">
        <v>347</v>
      </c>
      <c r="P548">
        <v>2009</v>
      </c>
      <c r="Q548">
        <v>2009</v>
      </c>
      <c r="R548" t="s">
        <v>247</v>
      </c>
      <c r="S548">
        <v>1</v>
      </c>
      <c r="T548">
        <v>0</v>
      </c>
      <c r="U548">
        <v>0</v>
      </c>
      <c r="W548">
        <v>0</v>
      </c>
      <c r="Z548">
        <v>1</v>
      </c>
      <c r="AA548">
        <v>0</v>
      </c>
      <c r="AB548">
        <v>1</v>
      </c>
      <c r="AC548">
        <v>0</v>
      </c>
      <c r="AD548">
        <v>0</v>
      </c>
      <c r="AE548">
        <v>0</v>
      </c>
      <c r="AF548">
        <v>0</v>
      </c>
      <c r="AG548">
        <v>1</v>
      </c>
      <c r="AH548">
        <v>1</v>
      </c>
      <c r="AI548">
        <v>36</v>
      </c>
      <c r="AJ548">
        <v>18</v>
      </c>
      <c r="AK548" t="b">
        <v>1</v>
      </c>
    </row>
    <row r="549" spans="1:37" ht="30" x14ac:dyDescent="0.25">
      <c r="A549" s="18" t="s">
        <v>344</v>
      </c>
      <c r="B549" s="18" t="s">
        <v>345</v>
      </c>
      <c r="C549">
        <v>2014</v>
      </c>
      <c r="D549" s="3" t="s">
        <v>159</v>
      </c>
      <c r="E549" s="3" t="s">
        <v>576</v>
      </c>
      <c r="F549" s="31">
        <v>0</v>
      </c>
      <c r="G549" s="24">
        <v>0</v>
      </c>
      <c r="H549" s="5">
        <f>H542*(-0.0033/-0.0062)</f>
        <v>-0.12029032258064516</v>
      </c>
      <c r="I549" s="5">
        <f>0.0117*(H549/-0.0033)</f>
        <v>0.42648387096774198</v>
      </c>
      <c r="J549" s="18" t="s">
        <v>473</v>
      </c>
      <c r="K549" s="19" t="s">
        <v>470</v>
      </c>
      <c r="L549" s="4">
        <f>5515+5176+4516+4401</f>
        <v>19608</v>
      </c>
      <c r="M549" s="7" t="s">
        <v>252</v>
      </c>
      <c r="N549" s="7" t="s">
        <v>825</v>
      </c>
      <c r="O549" s="7" t="s">
        <v>347</v>
      </c>
      <c r="P549">
        <v>2009</v>
      </c>
      <c r="Q549">
        <v>2009</v>
      </c>
      <c r="R549" t="s">
        <v>247</v>
      </c>
      <c r="S549">
        <v>1</v>
      </c>
      <c r="T549">
        <v>0</v>
      </c>
      <c r="U549">
        <v>1</v>
      </c>
      <c r="V549" s="14" t="s">
        <v>60</v>
      </c>
      <c r="W549">
        <v>0</v>
      </c>
      <c r="Z549">
        <v>1</v>
      </c>
      <c r="AA549">
        <v>0</v>
      </c>
      <c r="AB549">
        <v>1</v>
      </c>
      <c r="AC549">
        <v>0</v>
      </c>
      <c r="AD549">
        <v>0</v>
      </c>
      <c r="AE549">
        <v>1</v>
      </c>
      <c r="AF549">
        <v>0</v>
      </c>
      <c r="AG549">
        <v>1</v>
      </c>
      <c r="AH549">
        <v>1</v>
      </c>
      <c r="AI549">
        <v>36</v>
      </c>
      <c r="AJ549">
        <v>18</v>
      </c>
      <c r="AK549" t="b">
        <v>1</v>
      </c>
    </row>
    <row r="550" spans="1:37" ht="30" x14ac:dyDescent="0.25">
      <c r="A550" s="18" t="s">
        <v>344</v>
      </c>
      <c r="B550" s="18" t="s">
        <v>345</v>
      </c>
      <c r="C550">
        <v>2014</v>
      </c>
      <c r="D550" s="3" t="s">
        <v>159</v>
      </c>
      <c r="E550" s="3" t="s">
        <v>576</v>
      </c>
      <c r="F550" s="31">
        <v>0</v>
      </c>
      <c r="G550" s="24">
        <v>0</v>
      </c>
      <c r="H550" s="5">
        <f>H545*(-0.017/-0.0146)</f>
        <v>-0.61828767123287676</v>
      </c>
      <c r="I550" s="5">
        <f>0.009*H550/-0.017</f>
        <v>0.32732876712328768</v>
      </c>
      <c r="J550" s="18" t="s">
        <v>474</v>
      </c>
      <c r="K550" s="19" t="s">
        <v>470</v>
      </c>
      <c r="L550" s="4">
        <v>27254</v>
      </c>
      <c r="M550" s="7" t="s">
        <v>252</v>
      </c>
      <c r="N550" s="7" t="s">
        <v>825</v>
      </c>
      <c r="O550" s="7" t="s">
        <v>347</v>
      </c>
      <c r="P550">
        <v>2009</v>
      </c>
      <c r="Q550">
        <v>2009</v>
      </c>
      <c r="R550" t="s">
        <v>247</v>
      </c>
      <c r="S550">
        <v>1</v>
      </c>
      <c r="T550">
        <v>0</v>
      </c>
      <c r="U550">
        <v>1</v>
      </c>
      <c r="V550" s="14" t="s">
        <v>60</v>
      </c>
      <c r="W550">
        <v>0</v>
      </c>
      <c r="Z550">
        <v>1</v>
      </c>
      <c r="AA550">
        <v>0</v>
      </c>
      <c r="AB550">
        <v>1</v>
      </c>
      <c r="AC550">
        <v>0</v>
      </c>
      <c r="AD550">
        <v>0</v>
      </c>
      <c r="AE550">
        <v>1</v>
      </c>
      <c r="AF550">
        <v>0</v>
      </c>
      <c r="AG550">
        <v>1</v>
      </c>
      <c r="AH550">
        <v>1</v>
      </c>
      <c r="AI550">
        <v>36</v>
      </c>
      <c r="AJ550">
        <v>18</v>
      </c>
      <c r="AK550" t="b">
        <v>1</v>
      </c>
    </row>
    <row r="551" spans="1:37" ht="30" x14ac:dyDescent="0.25">
      <c r="A551" s="18" t="s">
        <v>344</v>
      </c>
      <c r="B551" s="18" t="s">
        <v>345</v>
      </c>
      <c r="C551">
        <v>2014</v>
      </c>
      <c r="D551" s="3" t="s">
        <v>159</v>
      </c>
      <c r="E551" s="3" t="s">
        <v>576</v>
      </c>
      <c r="F551" s="31">
        <v>0</v>
      </c>
      <c r="G551" s="24">
        <v>0</v>
      </c>
      <c r="H551" s="5">
        <f>H546*(-0.0003/0.0041)</f>
        <v>-7.756097560975608E-3</v>
      </c>
      <c r="I551" s="5">
        <f>ABS(0.0133*H551/-0.0003)</f>
        <v>0.34385365853658534</v>
      </c>
      <c r="J551" s="18" t="s">
        <v>475</v>
      </c>
      <c r="K551" s="19" t="s">
        <v>470</v>
      </c>
      <c r="L551" s="4">
        <v>50988</v>
      </c>
      <c r="M551" s="7" t="s">
        <v>252</v>
      </c>
      <c r="N551" s="7" t="s">
        <v>825</v>
      </c>
      <c r="O551" s="7" t="s">
        <v>347</v>
      </c>
      <c r="P551">
        <v>2009</v>
      </c>
      <c r="Q551">
        <v>2009</v>
      </c>
      <c r="R551" t="s">
        <v>247</v>
      </c>
      <c r="S551">
        <v>1</v>
      </c>
      <c r="T551">
        <v>0</v>
      </c>
      <c r="U551">
        <v>1</v>
      </c>
      <c r="V551" s="14" t="s">
        <v>60</v>
      </c>
      <c r="W551">
        <v>0</v>
      </c>
      <c r="Z551">
        <v>1</v>
      </c>
      <c r="AA551">
        <v>0</v>
      </c>
      <c r="AB551">
        <v>1</v>
      </c>
      <c r="AC551">
        <v>0</v>
      </c>
      <c r="AD551">
        <v>0</v>
      </c>
      <c r="AE551">
        <v>1</v>
      </c>
      <c r="AF551">
        <v>0</v>
      </c>
      <c r="AG551">
        <v>1</v>
      </c>
      <c r="AH551">
        <v>1</v>
      </c>
      <c r="AI551">
        <v>36</v>
      </c>
      <c r="AJ551">
        <v>18</v>
      </c>
      <c r="AK551" t="b">
        <v>1</v>
      </c>
    </row>
    <row r="552" spans="1:37" ht="30" x14ac:dyDescent="0.25">
      <c r="A552" s="18" t="s">
        <v>344</v>
      </c>
      <c r="B552" s="18" t="s">
        <v>345</v>
      </c>
      <c r="C552">
        <v>2014</v>
      </c>
      <c r="D552" s="3" t="s">
        <v>159</v>
      </c>
      <c r="E552" s="3" t="s">
        <v>576</v>
      </c>
      <c r="F552" s="31">
        <v>0</v>
      </c>
      <c r="G552" s="24">
        <v>0</v>
      </c>
      <c r="H552" s="5">
        <f>H542*(0.0005/-0.0062)</f>
        <v>1.8225806451612904E-2</v>
      </c>
      <c r="I552" s="5">
        <f>0.0116*(H552/0.0005)</f>
        <v>0.42283870967741932</v>
      </c>
      <c r="J552" s="18" t="s">
        <v>476</v>
      </c>
      <c r="K552" s="19" t="s">
        <v>470</v>
      </c>
      <c r="L552" s="4">
        <f>5515+5176+4516+4401</f>
        <v>19608</v>
      </c>
      <c r="M552" s="7" t="s">
        <v>252</v>
      </c>
      <c r="N552" s="7" t="s">
        <v>825</v>
      </c>
      <c r="O552" s="7" t="s">
        <v>347</v>
      </c>
      <c r="P552">
        <v>2009</v>
      </c>
      <c r="Q552">
        <v>2009</v>
      </c>
      <c r="R552" t="s">
        <v>247</v>
      </c>
      <c r="S552">
        <v>1</v>
      </c>
      <c r="T552">
        <v>0</v>
      </c>
      <c r="U552">
        <v>1</v>
      </c>
      <c r="V552" s="14" t="s">
        <v>60</v>
      </c>
      <c r="W552">
        <v>0</v>
      </c>
      <c r="Z552">
        <v>1</v>
      </c>
      <c r="AA552">
        <v>0</v>
      </c>
      <c r="AB552">
        <v>1</v>
      </c>
      <c r="AC552">
        <v>0</v>
      </c>
      <c r="AD552">
        <v>0</v>
      </c>
      <c r="AE552">
        <v>1</v>
      </c>
      <c r="AF552">
        <v>0</v>
      </c>
      <c r="AG552">
        <v>1</v>
      </c>
      <c r="AH552">
        <v>1</v>
      </c>
      <c r="AI552">
        <v>36</v>
      </c>
      <c r="AJ552">
        <v>18</v>
      </c>
      <c r="AK552" t="b">
        <v>1</v>
      </c>
    </row>
    <row r="553" spans="1:37" ht="30" x14ac:dyDescent="0.25">
      <c r="A553" s="18" t="s">
        <v>344</v>
      </c>
      <c r="B553" s="18" t="s">
        <v>345</v>
      </c>
      <c r="C553">
        <v>2014</v>
      </c>
      <c r="D553" s="3" t="s">
        <v>159</v>
      </c>
      <c r="E553" s="3" t="s">
        <v>576</v>
      </c>
      <c r="F553" s="31">
        <v>0</v>
      </c>
      <c r="G553" s="24">
        <v>0</v>
      </c>
      <c r="H553" s="5">
        <f>H545*(-0.0166-0.0146)</f>
        <v>1.6567200000000001E-2</v>
      </c>
      <c r="I553" s="5">
        <f>ABS(0.0089*H553/-0.0166)</f>
        <v>8.8824144578313249E-3</v>
      </c>
      <c r="J553" s="18" t="s">
        <v>477</v>
      </c>
      <c r="K553" s="19" t="s">
        <v>470</v>
      </c>
      <c r="L553" s="4">
        <v>27254</v>
      </c>
      <c r="M553" s="7" t="s">
        <v>252</v>
      </c>
      <c r="N553" s="7" t="s">
        <v>825</v>
      </c>
      <c r="O553" s="7" t="s">
        <v>347</v>
      </c>
      <c r="P553">
        <v>2009</v>
      </c>
      <c r="Q553">
        <v>2009</v>
      </c>
      <c r="R553" t="s">
        <v>247</v>
      </c>
      <c r="S553">
        <v>1</v>
      </c>
      <c r="T553">
        <v>0</v>
      </c>
      <c r="U553">
        <v>1</v>
      </c>
      <c r="V553" s="14" t="s">
        <v>60</v>
      </c>
      <c r="W553">
        <v>0</v>
      </c>
      <c r="Z553">
        <v>1</v>
      </c>
      <c r="AA553">
        <v>0</v>
      </c>
      <c r="AB553">
        <v>1</v>
      </c>
      <c r="AC553">
        <v>0</v>
      </c>
      <c r="AD553">
        <v>0</v>
      </c>
      <c r="AE553">
        <v>1</v>
      </c>
      <c r="AF553">
        <v>0</v>
      </c>
      <c r="AG553">
        <v>1</v>
      </c>
      <c r="AH553">
        <v>1</v>
      </c>
      <c r="AI553">
        <v>36</v>
      </c>
      <c r="AJ553">
        <v>18</v>
      </c>
      <c r="AK553" t="b">
        <v>1</v>
      </c>
    </row>
    <row r="554" spans="1:37" ht="30" x14ac:dyDescent="0.25">
      <c r="A554" s="18" t="s">
        <v>344</v>
      </c>
      <c r="B554" s="18" t="s">
        <v>345</v>
      </c>
      <c r="C554">
        <v>2014</v>
      </c>
      <c r="D554" s="3" t="s">
        <v>159</v>
      </c>
      <c r="E554" s="3" t="s">
        <v>576</v>
      </c>
      <c r="F554" s="31">
        <v>0</v>
      </c>
      <c r="G554" s="24">
        <v>0</v>
      </c>
      <c r="H554" s="5">
        <f>H546*(0.0008/0.0041)</f>
        <v>2.0682926829268294E-2</v>
      </c>
      <c r="I554" s="5">
        <f>ABS(0.0132*H554/0.0008)</f>
        <v>0.34126829268292685</v>
      </c>
      <c r="J554" s="18" t="s">
        <v>478</v>
      </c>
      <c r="K554" s="19" t="s">
        <v>470</v>
      </c>
      <c r="L554" s="4">
        <v>50988</v>
      </c>
      <c r="M554" s="7" t="s">
        <v>252</v>
      </c>
      <c r="N554" s="7" t="s">
        <v>825</v>
      </c>
      <c r="O554" s="7" t="s">
        <v>347</v>
      </c>
      <c r="P554">
        <v>2009</v>
      </c>
      <c r="Q554">
        <v>2009</v>
      </c>
      <c r="R554" t="s">
        <v>247</v>
      </c>
      <c r="S554">
        <v>1</v>
      </c>
      <c r="T554">
        <v>0</v>
      </c>
      <c r="U554">
        <v>1</v>
      </c>
      <c r="V554" s="14" t="s">
        <v>60</v>
      </c>
      <c r="W554">
        <v>0</v>
      </c>
      <c r="Z554">
        <v>1</v>
      </c>
      <c r="AA554">
        <v>0</v>
      </c>
      <c r="AB554">
        <v>1</v>
      </c>
      <c r="AC554">
        <v>0</v>
      </c>
      <c r="AD554">
        <v>0</v>
      </c>
      <c r="AE554">
        <v>1</v>
      </c>
      <c r="AF554">
        <v>0</v>
      </c>
      <c r="AG554">
        <v>1</v>
      </c>
      <c r="AH554">
        <v>1</v>
      </c>
      <c r="AI554">
        <v>36</v>
      </c>
      <c r="AJ554">
        <v>18</v>
      </c>
      <c r="AK554" t="b">
        <v>1</v>
      </c>
    </row>
    <row r="555" spans="1:37" ht="30" x14ac:dyDescent="0.25">
      <c r="A555" s="18" t="s">
        <v>344</v>
      </c>
      <c r="B555" s="18" t="s">
        <v>345</v>
      </c>
      <c r="C555">
        <v>2014</v>
      </c>
      <c r="D555" s="3" t="s">
        <v>159</v>
      </c>
      <c r="E555" s="3" t="s">
        <v>576</v>
      </c>
      <c r="F555" s="31">
        <v>0</v>
      </c>
      <c r="G555" s="24">
        <v>0</v>
      </c>
      <c r="H555" s="5">
        <f>H543*0.0026/0.0038</f>
        <v>4.4473684210526311E-2</v>
      </c>
      <c r="I555" s="5">
        <f>ABS(0.0126*H555/0.0026)</f>
        <v>0.21552631578947368</v>
      </c>
      <c r="J555" s="18" t="s">
        <v>479</v>
      </c>
      <c r="K555" s="19" t="s">
        <v>471</v>
      </c>
      <c r="L555" s="4">
        <f>6587+6591+5145+5035</f>
        <v>23358</v>
      </c>
      <c r="M555" s="7" t="s">
        <v>252</v>
      </c>
      <c r="N555" s="7" t="s">
        <v>825</v>
      </c>
      <c r="O555" s="7" t="s">
        <v>347</v>
      </c>
      <c r="P555">
        <v>2009</v>
      </c>
      <c r="Q555">
        <v>2009</v>
      </c>
      <c r="R555" t="s">
        <v>247</v>
      </c>
      <c r="S555">
        <v>1</v>
      </c>
      <c r="T555">
        <v>0</v>
      </c>
      <c r="U555">
        <v>0</v>
      </c>
      <c r="W555">
        <v>0</v>
      </c>
      <c r="Z555">
        <v>1</v>
      </c>
      <c r="AA555">
        <v>0</v>
      </c>
      <c r="AB555">
        <v>1</v>
      </c>
      <c r="AC555">
        <v>0</v>
      </c>
      <c r="AD555">
        <v>0</v>
      </c>
      <c r="AE555">
        <v>1</v>
      </c>
      <c r="AF555">
        <v>0</v>
      </c>
      <c r="AG555">
        <v>1</v>
      </c>
      <c r="AH555">
        <v>1</v>
      </c>
      <c r="AI555">
        <v>36</v>
      </c>
      <c r="AJ555">
        <v>18</v>
      </c>
      <c r="AK555" t="b">
        <v>1</v>
      </c>
    </row>
    <row r="556" spans="1:37" ht="30" x14ac:dyDescent="0.25">
      <c r="A556" s="18" t="s">
        <v>344</v>
      </c>
      <c r="B556" s="18" t="s">
        <v>345</v>
      </c>
      <c r="C556">
        <v>2014</v>
      </c>
      <c r="D556" s="3" t="s">
        <v>159</v>
      </c>
      <c r="E556" s="3" t="s">
        <v>576</v>
      </c>
      <c r="F556" s="31">
        <v>0</v>
      </c>
      <c r="G556" s="24">
        <v>0</v>
      </c>
      <c r="H556" s="5">
        <f>H547*0.0037/0.0062</f>
        <v>8.8919354838709677E-2</v>
      </c>
      <c r="I556" s="5">
        <f>ABS(0.0093*H556/0.0037)</f>
        <v>0.22349999999999998</v>
      </c>
      <c r="J556" s="18" t="s">
        <v>480</v>
      </c>
      <c r="K556" s="19" t="s">
        <v>472</v>
      </c>
      <c r="L556" s="4">
        <v>29741</v>
      </c>
      <c r="M556" s="7" t="s">
        <v>252</v>
      </c>
      <c r="N556" s="7" t="s">
        <v>825</v>
      </c>
      <c r="O556" s="7" t="s">
        <v>347</v>
      </c>
      <c r="P556">
        <v>2009</v>
      </c>
      <c r="Q556">
        <v>2009</v>
      </c>
      <c r="R556" t="s">
        <v>247</v>
      </c>
      <c r="S556">
        <v>1</v>
      </c>
      <c r="T556">
        <v>0</v>
      </c>
      <c r="U556">
        <v>0</v>
      </c>
      <c r="W556">
        <v>0</v>
      </c>
      <c r="Z556">
        <v>1</v>
      </c>
      <c r="AA556">
        <v>0</v>
      </c>
      <c r="AB556">
        <v>1</v>
      </c>
      <c r="AC556">
        <v>0</v>
      </c>
      <c r="AD556">
        <v>0</v>
      </c>
      <c r="AE556">
        <v>1</v>
      </c>
      <c r="AF556">
        <v>0</v>
      </c>
      <c r="AG556">
        <v>1</v>
      </c>
      <c r="AH556">
        <v>1</v>
      </c>
      <c r="AI556">
        <v>36</v>
      </c>
      <c r="AJ556">
        <v>18</v>
      </c>
      <c r="AK556" t="b">
        <v>1</v>
      </c>
    </row>
    <row r="557" spans="1:37" ht="30" x14ac:dyDescent="0.25">
      <c r="A557" s="18" t="s">
        <v>344</v>
      </c>
      <c r="B557" s="18" t="s">
        <v>345</v>
      </c>
      <c r="C557">
        <v>2014</v>
      </c>
      <c r="D557" s="3" t="s">
        <v>159</v>
      </c>
      <c r="E557" s="3" t="s">
        <v>576</v>
      </c>
      <c r="F557" s="31">
        <v>0</v>
      </c>
      <c r="G557" s="24">
        <v>0</v>
      </c>
      <c r="H557" s="5">
        <f>H548*0.0115/0.0141</f>
        <v>0.19737588652482269</v>
      </c>
      <c r="I557" s="5">
        <f>ABS(0.0138*H557/0.0115)</f>
        <v>0.23685106382978724</v>
      </c>
      <c r="J557" s="18" t="s">
        <v>481</v>
      </c>
      <c r="K557" s="19" t="s">
        <v>472</v>
      </c>
      <c r="L557" s="4">
        <v>54738</v>
      </c>
      <c r="M557" s="7" t="s">
        <v>252</v>
      </c>
      <c r="N557" s="7" t="s">
        <v>825</v>
      </c>
      <c r="O557" s="7" t="s">
        <v>347</v>
      </c>
      <c r="P557">
        <v>2009</v>
      </c>
      <c r="Q557">
        <v>2009</v>
      </c>
      <c r="R557" t="s">
        <v>247</v>
      </c>
      <c r="S557">
        <v>1</v>
      </c>
      <c r="T557">
        <v>0</v>
      </c>
      <c r="U557">
        <v>0</v>
      </c>
      <c r="W557">
        <v>0</v>
      </c>
      <c r="Z557">
        <v>1</v>
      </c>
      <c r="AA557">
        <v>0</v>
      </c>
      <c r="AB557">
        <v>1</v>
      </c>
      <c r="AC557">
        <v>0</v>
      </c>
      <c r="AD557">
        <v>0</v>
      </c>
      <c r="AE557">
        <v>1</v>
      </c>
      <c r="AF557">
        <v>0</v>
      </c>
      <c r="AG557">
        <v>1</v>
      </c>
      <c r="AH557">
        <v>1</v>
      </c>
      <c r="AI557">
        <v>36</v>
      </c>
      <c r="AJ557">
        <v>18</v>
      </c>
      <c r="AK557" t="b">
        <v>1</v>
      </c>
    </row>
    <row r="558" spans="1:37" ht="30" x14ac:dyDescent="0.25">
      <c r="A558" s="18" t="s">
        <v>344</v>
      </c>
      <c r="B558" s="18" t="s">
        <v>345</v>
      </c>
      <c r="C558">
        <v>2014</v>
      </c>
      <c r="D558" s="3" t="s">
        <v>159</v>
      </c>
      <c r="E558" s="3" t="s">
        <v>576</v>
      </c>
      <c r="F558" s="31">
        <v>0</v>
      </c>
      <c r="G558" s="24">
        <v>0</v>
      </c>
      <c r="H558" s="5">
        <f>H543*0.0029/0.0038</f>
        <v>4.9605263157894736E-2</v>
      </c>
      <c r="I558" s="5">
        <f>ABS(0.0126*H558/0.0029)</f>
        <v>0.2155263157894737</v>
      </c>
      <c r="J558" s="18" t="s">
        <v>482</v>
      </c>
      <c r="K558" s="19" t="s">
        <v>471</v>
      </c>
      <c r="L558" s="4">
        <f>6587+6591+5145+5035</f>
        <v>23358</v>
      </c>
      <c r="M558" s="7" t="s">
        <v>252</v>
      </c>
      <c r="N558" s="7" t="s">
        <v>825</v>
      </c>
      <c r="O558" s="7" t="s">
        <v>347</v>
      </c>
      <c r="P558">
        <v>2009</v>
      </c>
      <c r="Q558">
        <v>2009</v>
      </c>
      <c r="R558" t="s">
        <v>247</v>
      </c>
      <c r="S558">
        <v>1</v>
      </c>
      <c r="T558">
        <v>0</v>
      </c>
      <c r="U558">
        <v>0</v>
      </c>
      <c r="W558">
        <v>0</v>
      </c>
      <c r="Z558">
        <v>1</v>
      </c>
      <c r="AA558">
        <v>0</v>
      </c>
      <c r="AB558">
        <v>1</v>
      </c>
      <c r="AC558">
        <v>0</v>
      </c>
      <c r="AD558">
        <v>0</v>
      </c>
      <c r="AE558">
        <v>1</v>
      </c>
      <c r="AF558">
        <v>0</v>
      </c>
      <c r="AG558">
        <v>1</v>
      </c>
      <c r="AH558">
        <v>1</v>
      </c>
      <c r="AI558">
        <v>36</v>
      </c>
      <c r="AJ558">
        <v>18</v>
      </c>
      <c r="AK558" t="b">
        <v>1</v>
      </c>
    </row>
    <row r="559" spans="1:37" ht="30" x14ac:dyDescent="0.25">
      <c r="A559" s="18" t="s">
        <v>344</v>
      </c>
      <c r="B559" s="18" t="s">
        <v>345</v>
      </c>
      <c r="C559">
        <v>2014</v>
      </c>
      <c r="D559" s="3" t="s">
        <v>159</v>
      </c>
      <c r="E559" s="3" t="s">
        <v>576</v>
      </c>
      <c r="F559" s="31">
        <v>0</v>
      </c>
      <c r="G559" s="24">
        <v>0</v>
      </c>
      <c r="H559" s="5">
        <f>H547*0.0033/0.0062</f>
        <v>7.9306451612903228E-2</v>
      </c>
      <c r="I559" s="5">
        <f>ABS(0.0138*H559/0.0115)</f>
        <v>9.5167741935483871E-2</v>
      </c>
      <c r="J559" s="18" t="s">
        <v>483</v>
      </c>
      <c r="K559" s="19" t="s">
        <v>472</v>
      </c>
      <c r="L559" s="4">
        <v>29741</v>
      </c>
      <c r="M559" s="7" t="s">
        <v>252</v>
      </c>
      <c r="N559" s="7" t="s">
        <v>825</v>
      </c>
      <c r="O559" s="7" t="s">
        <v>347</v>
      </c>
      <c r="P559">
        <v>2009</v>
      </c>
      <c r="Q559">
        <v>2009</v>
      </c>
      <c r="R559" t="s">
        <v>247</v>
      </c>
      <c r="S559">
        <v>1</v>
      </c>
      <c r="T559">
        <v>0</v>
      </c>
      <c r="U559">
        <v>0</v>
      </c>
      <c r="W559">
        <v>0</v>
      </c>
      <c r="Z559">
        <v>1</v>
      </c>
      <c r="AA559">
        <v>0</v>
      </c>
      <c r="AB559">
        <v>1</v>
      </c>
      <c r="AC559">
        <v>0</v>
      </c>
      <c r="AD559">
        <v>0</v>
      </c>
      <c r="AE559">
        <v>1</v>
      </c>
      <c r="AF559">
        <v>0</v>
      </c>
      <c r="AG559">
        <v>1</v>
      </c>
      <c r="AH559">
        <v>1</v>
      </c>
      <c r="AI559">
        <v>36</v>
      </c>
      <c r="AJ559">
        <v>18</v>
      </c>
      <c r="AK559" t="b">
        <v>1</v>
      </c>
    </row>
    <row r="560" spans="1:37" ht="30" x14ac:dyDescent="0.25">
      <c r="A560" s="18" t="s">
        <v>344</v>
      </c>
      <c r="B560" s="18" t="s">
        <v>345</v>
      </c>
      <c r="C560">
        <v>2014</v>
      </c>
      <c r="D560" s="3" t="s">
        <v>159</v>
      </c>
      <c r="E560" s="3" t="s">
        <v>576</v>
      </c>
      <c r="F560" s="31">
        <v>0</v>
      </c>
      <c r="G560" s="24">
        <v>0</v>
      </c>
      <c r="H560" s="5">
        <f>H548*0.0116/0.0141</f>
        <v>0.19909219858156027</v>
      </c>
      <c r="I560" s="5">
        <f>ABS(0.0138*H560/0.0116)</f>
        <v>0.23685106382978724</v>
      </c>
      <c r="J560" s="18" t="s">
        <v>484</v>
      </c>
      <c r="K560" s="19" t="s">
        <v>472</v>
      </c>
      <c r="L560" s="4">
        <v>54738</v>
      </c>
      <c r="M560" s="7" t="s">
        <v>252</v>
      </c>
      <c r="N560" s="7" t="s">
        <v>825</v>
      </c>
      <c r="O560" s="7" t="s">
        <v>347</v>
      </c>
      <c r="P560">
        <v>2009</v>
      </c>
      <c r="Q560">
        <v>2009</v>
      </c>
      <c r="R560" t="s">
        <v>247</v>
      </c>
      <c r="S560">
        <v>1</v>
      </c>
      <c r="T560">
        <v>0</v>
      </c>
      <c r="U560">
        <v>0</v>
      </c>
      <c r="W560">
        <v>0</v>
      </c>
      <c r="Z560">
        <v>1</v>
      </c>
      <c r="AA560">
        <v>0</v>
      </c>
      <c r="AB560">
        <v>1</v>
      </c>
      <c r="AC560">
        <v>0</v>
      </c>
      <c r="AD560">
        <v>0</v>
      </c>
      <c r="AE560">
        <v>1</v>
      </c>
      <c r="AF560">
        <v>0</v>
      </c>
      <c r="AG560">
        <v>1</v>
      </c>
      <c r="AH560">
        <v>1</v>
      </c>
      <c r="AI560">
        <v>36</v>
      </c>
      <c r="AJ560">
        <v>18</v>
      </c>
      <c r="AK560" t="b">
        <v>1</v>
      </c>
    </row>
    <row r="561" spans="1:37" ht="30" x14ac:dyDescent="0.25">
      <c r="A561" s="18" t="s">
        <v>344</v>
      </c>
      <c r="B561" s="18" t="s">
        <v>345</v>
      </c>
      <c r="C561">
        <v>2014</v>
      </c>
      <c r="D561" s="3" t="s">
        <v>159</v>
      </c>
      <c r="E561" s="3" t="s">
        <v>576</v>
      </c>
      <c r="F561" s="31">
        <v>0</v>
      </c>
      <c r="G561" s="24">
        <v>0</v>
      </c>
      <c r="H561" s="5">
        <v>-0.09</v>
      </c>
      <c r="I561" s="5">
        <f>(-0.21/-0.29)*(H561/-0.21)</f>
        <v>0.31034482758620691</v>
      </c>
      <c r="J561" s="18" t="s">
        <v>485</v>
      </c>
      <c r="K561" s="19" t="s">
        <v>470</v>
      </c>
      <c r="M561" s="7" t="s">
        <v>252</v>
      </c>
      <c r="N561" s="7" t="s">
        <v>825</v>
      </c>
      <c r="O561" s="7" t="s">
        <v>347</v>
      </c>
      <c r="P561">
        <v>2009</v>
      </c>
      <c r="Q561">
        <v>2009</v>
      </c>
      <c r="R561" t="s">
        <v>247</v>
      </c>
      <c r="S561">
        <v>1</v>
      </c>
      <c r="T561">
        <v>0</v>
      </c>
      <c r="U561">
        <v>1</v>
      </c>
      <c r="V561" s="14" t="s">
        <v>60</v>
      </c>
      <c r="W561">
        <v>0</v>
      </c>
      <c r="Z561">
        <v>1</v>
      </c>
      <c r="AA561">
        <v>0</v>
      </c>
      <c r="AB561">
        <v>1</v>
      </c>
      <c r="AC561">
        <v>0</v>
      </c>
      <c r="AD561">
        <v>1</v>
      </c>
      <c r="AE561">
        <v>1</v>
      </c>
      <c r="AF561">
        <v>0</v>
      </c>
      <c r="AG561">
        <v>1</v>
      </c>
      <c r="AH561">
        <v>1</v>
      </c>
      <c r="AI561">
        <v>36</v>
      </c>
      <c r="AJ561">
        <v>18</v>
      </c>
      <c r="AK561" t="b">
        <v>1</v>
      </c>
    </row>
    <row r="562" spans="1:37" ht="30" x14ac:dyDescent="0.25">
      <c r="A562" s="18" t="s">
        <v>344</v>
      </c>
      <c r="B562" s="18" t="s">
        <v>345</v>
      </c>
      <c r="C562">
        <v>2014</v>
      </c>
      <c r="D562" s="3" t="s">
        <v>159</v>
      </c>
      <c r="E562" s="3" t="s">
        <v>576</v>
      </c>
      <c r="F562" s="31">
        <v>0</v>
      </c>
      <c r="G562" s="24">
        <v>0</v>
      </c>
      <c r="H562" s="5">
        <v>-0.19</v>
      </c>
      <c r="I562" s="5">
        <f>(-0.75/-1.56)*(H562/-0.75)</f>
        <v>0.12179487179487179</v>
      </c>
      <c r="J562" s="18" t="s">
        <v>486</v>
      </c>
      <c r="K562" s="19" t="s">
        <v>472</v>
      </c>
      <c r="M562" s="7" t="s">
        <v>252</v>
      </c>
      <c r="N562" s="7" t="s">
        <v>825</v>
      </c>
      <c r="O562" s="7" t="s">
        <v>347</v>
      </c>
      <c r="P562">
        <v>2009</v>
      </c>
      <c r="Q562">
        <v>2009</v>
      </c>
      <c r="R562" t="s">
        <v>247</v>
      </c>
      <c r="S562">
        <v>1</v>
      </c>
      <c r="T562">
        <v>0</v>
      </c>
      <c r="U562">
        <v>0</v>
      </c>
      <c r="W562">
        <v>0</v>
      </c>
      <c r="Z562">
        <v>1</v>
      </c>
      <c r="AA562">
        <v>0</v>
      </c>
      <c r="AB562">
        <v>1</v>
      </c>
      <c r="AC562">
        <v>0</v>
      </c>
      <c r="AD562">
        <v>1</v>
      </c>
      <c r="AE562">
        <v>1</v>
      </c>
      <c r="AF562">
        <v>0</v>
      </c>
      <c r="AG562">
        <v>1</v>
      </c>
      <c r="AH562">
        <v>1</v>
      </c>
      <c r="AI562">
        <v>36</v>
      </c>
      <c r="AJ562">
        <v>18</v>
      </c>
      <c r="AK562" t="b">
        <v>1</v>
      </c>
    </row>
    <row r="563" spans="1:37" ht="30" x14ac:dyDescent="0.25">
      <c r="A563" s="18" t="s">
        <v>257</v>
      </c>
      <c r="B563" s="17" t="s">
        <v>258</v>
      </c>
      <c r="C563">
        <v>2014</v>
      </c>
      <c r="D563" s="3" t="s">
        <v>159</v>
      </c>
      <c r="E563" s="3" t="s">
        <v>610</v>
      </c>
      <c r="F563" s="31">
        <v>0</v>
      </c>
      <c r="G563" s="24">
        <v>0</v>
      </c>
      <c r="H563" s="5">
        <v>-0.39</v>
      </c>
      <c r="I563" s="5">
        <v>5.1999999999999998E-2</v>
      </c>
      <c r="J563" s="18" t="s">
        <v>261</v>
      </c>
      <c r="K563" s="20" t="s">
        <v>60</v>
      </c>
      <c r="L563" s="4">
        <f>(2+4*21)*6</f>
        <v>516</v>
      </c>
      <c r="M563" s="7" t="s">
        <v>252</v>
      </c>
      <c r="N563" s="7" t="s">
        <v>825</v>
      </c>
      <c r="O563" s="7" t="s">
        <v>356</v>
      </c>
      <c r="P563">
        <v>1990</v>
      </c>
      <c r="Q563">
        <v>2011</v>
      </c>
      <c r="R563" t="s">
        <v>259</v>
      </c>
      <c r="S563">
        <v>1</v>
      </c>
      <c r="T563">
        <v>0</v>
      </c>
      <c r="U563">
        <v>1</v>
      </c>
      <c r="V563" s="14" t="s">
        <v>60</v>
      </c>
      <c r="W563">
        <v>0</v>
      </c>
      <c r="Z563">
        <v>0</v>
      </c>
      <c r="AA563">
        <v>1</v>
      </c>
      <c r="AB563">
        <v>1</v>
      </c>
      <c r="AC563">
        <v>0</v>
      </c>
      <c r="AD563">
        <v>0</v>
      </c>
      <c r="AE563">
        <v>0</v>
      </c>
      <c r="AF563">
        <v>0</v>
      </c>
      <c r="AG563">
        <v>1</v>
      </c>
      <c r="AH563">
        <v>1</v>
      </c>
      <c r="AI563">
        <v>37</v>
      </c>
      <c r="AJ563">
        <v>10</v>
      </c>
      <c r="AK563" t="b">
        <v>1</v>
      </c>
    </row>
    <row r="564" spans="1:37" ht="30" x14ac:dyDescent="0.25">
      <c r="A564" s="18" t="s">
        <v>257</v>
      </c>
      <c r="B564" s="17" t="s">
        <v>258</v>
      </c>
      <c r="C564">
        <v>2014</v>
      </c>
      <c r="D564" s="3" t="s">
        <v>159</v>
      </c>
      <c r="E564" s="3" t="s">
        <v>610</v>
      </c>
      <c r="F564" s="31">
        <v>0</v>
      </c>
      <c r="G564" s="24">
        <v>0</v>
      </c>
      <c r="H564" s="5">
        <v>0.16600000000000001</v>
      </c>
      <c r="I564" s="5">
        <v>0.14299999999999999</v>
      </c>
      <c r="J564" s="18" t="s">
        <v>262</v>
      </c>
      <c r="K564" s="20" t="s">
        <v>60</v>
      </c>
      <c r="L564" s="4">
        <f>(2+4*21)*3</f>
        <v>258</v>
      </c>
      <c r="M564" s="7" t="s">
        <v>252</v>
      </c>
      <c r="N564" s="7" t="s">
        <v>825</v>
      </c>
      <c r="O564" s="7" t="s">
        <v>356</v>
      </c>
      <c r="P564">
        <v>1990</v>
      </c>
      <c r="Q564">
        <v>2011</v>
      </c>
      <c r="R564" t="s">
        <v>259</v>
      </c>
      <c r="S564">
        <v>1</v>
      </c>
      <c r="T564">
        <v>0</v>
      </c>
      <c r="U564">
        <v>1</v>
      </c>
      <c r="V564" s="14" t="s">
        <v>60</v>
      </c>
      <c r="W564">
        <v>0</v>
      </c>
      <c r="Z564">
        <v>0</v>
      </c>
      <c r="AA564">
        <v>1</v>
      </c>
      <c r="AB564">
        <v>1</v>
      </c>
      <c r="AC564">
        <v>0</v>
      </c>
      <c r="AD564">
        <v>0</v>
      </c>
      <c r="AE564">
        <v>0</v>
      </c>
      <c r="AF564">
        <v>0</v>
      </c>
      <c r="AG564">
        <v>1</v>
      </c>
      <c r="AH564">
        <v>1</v>
      </c>
      <c r="AI564">
        <v>37</v>
      </c>
      <c r="AJ564">
        <v>10</v>
      </c>
      <c r="AK564" t="b">
        <v>1</v>
      </c>
    </row>
    <row r="565" spans="1:37" ht="30" x14ac:dyDescent="0.25">
      <c r="A565" s="18" t="s">
        <v>257</v>
      </c>
      <c r="B565" s="17" t="s">
        <v>258</v>
      </c>
      <c r="C565">
        <v>2014</v>
      </c>
      <c r="D565" s="3" t="s">
        <v>159</v>
      </c>
      <c r="E565" s="3" t="s">
        <v>610</v>
      </c>
      <c r="F565" s="31">
        <v>0</v>
      </c>
      <c r="G565" s="24">
        <v>0</v>
      </c>
      <c r="H565" s="5">
        <v>-0.20799999999999999</v>
      </c>
      <c r="I565" s="5">
        <v>0.28399999999999997</v>
      </c>
      <c r="J565" s="18" t="s">
        <v>263</v>
      </c>
      <c r="K565" s="20" t="s">
        <v>60</v>
      </c>
      <c r="L565" s="4">
        <f>(2+4*21)*5</f>
        <v>430</v>
      </c>
      <c r="M565" s="7" t="s">
        <v>252</v>
      </c>
      <c r="N565" s="7" t="s">
        <v>825</v>
      </c>
      <c r="O565" s="7" t="s">
        <v>356</v>
      </c>
      <c r="P565">
        <v>1990</v>
      </c>
      <c r="Q565">
        <v>2011</v>
      </c>
      <c r="R565" t="s">
        <v>259</v>
      </c>
      <c r="S565">
        <v>1</v>
      </c>
      <c r="T565">
        <v>0</v>
      </c>
      <c r="U565">
        <v>1</v>
      </c>
      <c r="V565" s="14" t="s">
        <v>60</v>
      </c>
      <c r="W565">
        <v>0</v>
      </c>
      <c r="Z565">
        <v>0</v>
      </c>
      <c r="AA565">
        <v>1</v>
      </c>
      <c r="AB565">
        <v>1</v>
      </c>
      <c r="AC565">
        <v>0</v>
      </c>
      <c r="AD565">
        <v>0</v>
      </c>
      <c r="AE565">
        <v>0</v>
      </c>
      <c r="AF565">
        <v>0</v>
      </c>
      <c r="AG565">
        <v>1</v>
      </c>
      <c r="AH565">
        <v>1</v>
      </c>
      <c r="AI565">
        <v>37</v>
      </c>
      <c r="AJ565">
        <v>10</v>
      </c>
      <c r="AK565" t="b">
        <v>1</v>
      </c>
    </row>
    <row r="566" spans="1:37" ht="30" x14ac:dyDescent="0.25">
      <c r="A566" s="18" t="s">
        <v>257</v>
      </c>
      <c r="B566" s="17" t="s">
        <v>258</v>
      </c>
      <c r="C566">
        <v>2014</v>
      </c>
      <c r="D566" s="3" t="s">
        <v>159</v>
      </c>
      <c r="E566" s="3" t="s">
        <v>610</v>
      </c>
      <c r="F566" s="31">
        <v>0</v>
      </c>
      <c r="G566" s="24">
        <v>0</v>
      </c>
      <c r="H566" s="5">
        <v>-0.191</v>
      </c>
      <c r="I566" s="5">
        <v>8.2000000000000003E-2</v>
      </c>
      <c r="J566" s="18" t="s">
        <v>264</v>
      </c>
      <c r="K566" s="20" t="s">
        <v>60</v>
      </c>
      <c r="L566" s="4">
        <f>(2+4*21)*7</f>
        <v>602</v>
      </c>
      <c r="M566" s="7" t="s">
        <v>252</v>
      </c>
      <c r="N566" s="7" t="s">
        <v>825</v>
      </c>
      <c r="O566" s="7" t="s">
        <v>356</v>
      </c>
      <c r="P566">
        <v>1990</v>
      </c>
      <c r="Q566">
        <v>2011</v>
      </c>
      <c r="R566" t="s">
        <v>259</v>
      </c>
      <c r="S566">
        <v>1</v>
      </c>
      <c r="T566">
        <v>0</v>
      </c>
      <c r="U566">
        <v>1</v>
      </c>
      <c r="V566" s="14" t="s">
        <v>60</v>
      </c>
      <c r="W566">
        <v>0</v>
      </c>
      <c r="Z566">
        <v>0</v>
      </c>
      <c r="AA566">
        <v>1</v>
      </c>
      <c r="AB566">
        <v>1</v>
      </c>
      <c r="AC566">
        <v>0</v>
      </c>
      <c r="AD566">
        <v>0</v>
      </c>
      <c r="AE566">
        <v>0</v>
      </c>
      <c r="AF566">
        <v>0</v>
      </c>
      <c r="AG566">
        <v>1</v>
      </c>
      <c r="AH566">
        <v>1</v>
      </c>
      <c r="AI566">
        <v>37</v>
      </c>
      <c r="AJ566">
        <v>10</v>
      </c>
      <c r="AK566" t="b">
        <v>1</v>
      </c>
    </row>
    <row r="567" spans="1:37" ht="30" x14ac:dyDescent="0.25">
      <c r="A567" s="18" t="s">
        <v>257</v>
      </c>
      <c r="B567" s="17" t="s">
        <v>258</v>
      </c>
      <c r="C567">
        <v>2014</v>
      </c>
      <c r="D567" s="3" t="s">
        <v>159</v>
      </c>
      <c r="E567" s="3" t="s">
        <v>610</v>
      </c>
      <c r="F567" s="31">
        <v>0</v>
      </c>
      <c r="G567" s="24">
        <v>0</v>
      </c>
      <c r="H567" s="5">
        <v>-0.15</v>
      </c>
      <c r="I567" s="5">
        <v>0.24299999999999999</v>
      </c>
      <c r="J567" s="18" t="s">
        <v>265</v>
      </c>
      <c r="K567" s="20" t="s">
        <v>60</v>
      </c>
      <c r="L567" s="4">
        <f>(2+4*21)*9</f>
        <v>774</v>
      </c>
      <c r="M567" s="7" t="s">
        <v>252</v>
      </c>
      <c r="N567" s="7" t="s">
        <v>825</v>
      </c>
      <c r="O567" s="7" t="s">
        <v>356</v>
      </c>
      <c r="P567">
        <v>1990</v>
      </c>
      <c r="Q567">
        <v>2011</v>
      </c>
      <c r="R567" t="s">
        <v>259</v>
      </c>
      <c r="S567">
        <v>1</v>
      </c>
      <c r="T567">
        <v>0</v>
      </c>
      <c r="U567">
        <v>1</v>
      </c>
      <c r="V567" s="14" t="s">
        <v>60</v>
      </c>
      <c r="W567">
        <v>0</v>
      </c>
      <c r="Z567">
        <v>0</v>
      </c>
      <c r="AA567">
        <v>1</v>
      </c>
      <c r="AB567">
        <v>1</v>
      </c>
      <c r="AC567">
        <v>0</v>
      </c>
      <c r="AD567">
        <v>0</v>
      </c>
      <c r="AE567">
        <v>0</v>
      </c>
      <c r="AF567">
        <v>0</v>
      </c>
      <c r="AG567">
        <v>1</v>
      </c>
      <c r="AH567">
        <v>1</v>
      </c>
      <c r="AI567">
        <v>37</v>
      </c>
      <c r="AJ567">
        <v>10</v>
      </c>
      <c r="AK567" t="b">
        <v>1</v>
      </c>
    </row>
    <row r="568" spans="1:37" ht="30" x14ac:dyDescent="0.25">
      <c r="A568" s="18" t="s">
        <v>257</v>
      </c>
      <c r="B568" s="17" t="s">
        <v>258</v>
      </c>
      <c r="C568">
        <v>2014</v>
      </c>
      <c r="D568" s="3" t="s">
        <v>159</v>
      </c>
      <c r="E568" s="3" t="s">
        <v>610</v>
      </c>
      <c r="F568" s="31">
        <v>0</v>
      </c>
      <c r="G568" s="24">
        <v>0</v>
      </c>
      <c r="H568" s="5">
        <v>-2.2349999999999999</v>
      </c>
      <c r="I568" s="5">
        <v>1.4139999999999999</v>
      </c>
      <c r="J568" s="18" t="s">
        <v>266</v>
      </c>
      <c r="K568" s="20" t="s">
        <v>60</v>
      </c>
      <c r="L568" s="4">
        <f>(2+4*21)*4</f>
        <v>344</v>
      </c>
      <c r="M568" s="7" t="s">
        <v>252</v>
      </c>
      <c r="N568" s="7" t="s">
        <v>825</v>
      </c>
      <c r="O568" s="7" t="s">
        <v>356</v>
      </c>
      <c r="P568">
        <v>1990</v>
      </c>
      <c r="Q568">
        <v>2011</v>
      </c>
      <c r="R568" t="s">
        <v>259</v>
      </c>
      <c r="S568">
        <v>1</v>
      </c>
      <c r="T568">
        <v>0</v>
      </c>
      <c r="U568">
        <v>1</v>
      </c>
      <c r="V568" s="14" t="s">
        <v>60</v>
      </c>
      <c r="W568">
        <v>0</v>
      </c>
      <c r="Z568">
        <v>0</v>
      </c>
      <c r="AA568">
        <v>1</v>
      </c>
      <c r="AB568">
        <v>1</v>
      </c>
      <c r="AC568">
        <v>0</v>
      </c>
      <c r="AD568">
        <v>0</v>
      </c>
      <c r="AE568">
        <v>0</v>
      </c>
      <c r="AF568">
        <v>0</v>
      </c>
      <c r="AG568">
        <v>1</v>
      </c>
      <c r="AH568">
        <v>1</v>
      </c>
      <c r="AI568">
        <v>37</v>
      </c>
      <c r="AJ568">
        <v>10</v>
      </c>
      <c r="AK568" t="b">
        <v>1</v>
      </c>
    </row>
    <row r="569" spans="1:37" ht="30" x14ac:dyDescent="0.25">
      <c r="A569" s="18" t="s">
        <v>257</v>
      </c>
      <c r="B569" s="17" t="s">
        <v>258</v>
      </c>
      <c r="C569">
        <v>2014</v>
      </c>
      <c r="D569" s="3" t="s">
        <v>159</v>
      </c>
      <c r="E569" s="3" t="s">
        <v>610</v>
      </c>
      <c r="F569" s="31">
        <v>0</v>
      </c>
      <c r="G569" s="24">
        <v>0</v>
      </c>
      <c r="H569" s="5">
        <v>-0.217</v>
      </c>
      <c r="I569" s="5">
        <v>6.2E-2</v>
      </c>
      <c r="J569" s="18" t="s">
        <v>267</v>
      </c>
      <c r="K569" s="20" t="s">
        <v>60</v>
      </c>
      <c r="L569" s="4">
        <f>(2+4*21)*4</f>
        <v>344</v>
      </c>
      <c r="M569" s="7" t="s">
        <v>252</v>
      </c>
      <c r="N569" s="7" t="s">
        <v>825</v>
      </c>
      <c r="O569" s="7" t="s">
        <v>356</v>
      </c>
      <c r="P569">
        <v>1990</v>
      </c>
      <c r="Q569">
        <v>2011</v>
      </c>
      <c r="R569" t="s">
        <v>259</v>
      </c>
      <c r="S569">
        <v>1</v>
      </c>
      <c r="T569">
        <v>0</v>
      </c>
      <c r="U569">
        <v>1</v>
      </c>
      <c r="V569" s="14" t="s">
        <v>60</v>
      </c>
      <c r="W569">
        <v>0</v>
      </c>
      <c r="Z569">
        <v>0</v>
      </c>
      <c r="AA569">
        <v>1</v>
      </c>
      <c r="AB569">
        <v>1</v>
      </c>
      <c r="AC569">
        <v>0</v>
      </c>
      <c r="AD569">
        <v>0</v>
      </c>
      <c r="AE569">
        <v>0</v>
      </c>
      <c r="AF569">
        <v>0</v>
      </c>
      <c r="AG569">
        <v>1</v>
      </c>
      <c r="AH569">
        <v>1</v>
      </c>
      <c r="AI569">
        <v>37</v>
      </c>
      <c r="AJ569">
        <v>10</v>
      </c>
      <c r="AK569" t="b">
        <v>1</v>
      </c>
    </row>
    <row r="570" spans="1:37" ht="30" x14ac:dyDescent="0.25">
      <c r="A570" s="18" t="s">
        <v>257</v>
      </c>
      <c r="B570" s="17" t="s">
        <v>258</v>
      </c>
      <c r="C570">
        <v>2014</v>
      </c>
      <c r="D570" s="3" t="s">
        <v>159</v>
      </c>
      <c r="E570" s="3" t="s">
        <v>610</v>
      </c>
      <c r="F570" s="31">
        <v>0</v>
      </c>
      <c r="G570" s="24">
        <v>0</v>
      </c>
      <c r="H570" s="5">
        <v>-0.59799999999999998</v>
      </c>
      <c r="I570" s="5">
        <v>0.13900000000000001</v>
      </c>
      <c r="J570" s="18" t="s">
        <v>268</v>
      </c>
      <c r="K570" s="20" t="s">
        <v>60</v>
      </c>
      <c r="L570" s="4">
        <f>(2+4*21)*8</f>
        <v>688</v>
      </c>
      <c r="M570" s="7" t="s">
        <v>252</v>
      </c>
      <c r="N570" s="7" t="s">
        <v>825</v>
      </c>
      <c r="O570" s="7" t="s">
        <v>356</v>
      </c>
      <c r="P570">
        <v>1990</v>
      </c>
      <c r="Q570">
        <v>2011</v>
      </c>
      <c r="R570" t="s">
        <v>259</v>
      </c>
      <c r="S570">
        <v>1</v>
      </c>
      <c r="T570">
        <v>0</v>
      </c>
      <c r="U570">
        <v>1</v>
      </c>
      <c r="V570" s="14" t="s">
        <v>60</v>
      </c>
      <c r="W570">
        <v>0</v>
      </c>
      <c r="Z570">
        <v>0</v>
      </c>
      <c r="AA570">
        <v>1</v>
      </c>
      <c r="AB570">
        <v>1</v>
      </c>
      <c r="AC570">
        <v>0</v>
      </c>
      <c r="AD570">
        <v>0</v>
      </c>
      <c r="AE570">
        <v>0</v>
      </c>
      <c r="AF570">
        <v>0</v>
      </c>
      <c r="AG570">
        <v>1</v>
      </c>
      <c r="AH570">
        <v>1</v>
      </c>
      <c r="AI570">
        <v>37</v>
      </c>
      <c r="AJ570">
        <v>10</v>
      </c>
      <c r="AK570" t="b">
        <v>1</v>
      </c>
    </row>
    <row r="571" spans="1:37" ht="30" x14ac:dyDescent="0.25">
      <c r="A571" s="18" t="s">
        <v>257</v>
      </c>
      <c r="B571" s="17" t="s">
        <v>258</v>
      </c>
      <c r="C571">
        <v>2014</v>
      </c>
      <c r="D571" s="3" t="s">
        <v>159</v>
      </c>
      <c r="E571" s="3" t="s">
        <v>610</v>
      </c>
      <c r="F571" s="31">
        <v>0</v>
      </c>
      <c r="G571" s="24">
        <v>0</v>
      </c>
      <c r="H571" s="5">
        <v>-2E-3</v>
      </c>
      <c r="I571" s="5">
        <v>0.13300000000000001</v>
      </c>
      <c r="J571" s="18" t="s">
        <v>269</v>
      </c>
      <c r="K571" s="20" t="s">
        <v>60</v>
      </c>
      <c r="L571" s="4">
        <f>(2+4*21)*5</f>
        <v>430</v>
      </c>
      <c r="M571" s="7" t="s">
        <v>252</v>
      </c>
      <c r="N571" s="7" t="s">
        <v>825</v>
      </c>
      <c r="O571" s="7" t="s">
        <v>356</v>
      </c>
      <c r="P571">
        <v>1990</v>
      </c>
      <c r="Q571">
        <v>2011</v>
      </c>
      <c r="R571" t="s">
        <v>259</v>
      </c>
      <c r="S571">
        <v>1</v>
      </c>
      <c r="T571">
        <v>0</v>
      </c>
      <c r="U571">
        <v>1</v>
      </c>
      <c r="V571" s="14" t="s">
        <v>60</v>
      </c>
      <c r="W571">
        <v>0</v>
      </c>
      <c r="Z571">
        <v>0</v>
      </c>
      <c r="AA571">
        <v>1</v>
      </c>
      <c r="AB571">
        <v>1</v>
      </c>
      <c r="AC571">
        <v>0</v>
      </c>
      <c r="AD571">
        <v>0</v>
      </c>
      <c r="AE571">
        <v>0</v>
      </c>
      <c r="AF571">
        <v>0</v>
      </c>
      <c r="AG571">
        <v>1</v>
      </c>
      <c r="AH571">
        <v>1</v>
      </c>
      <c r="AI571">
        <v>37</v>
      </c>
      <c r="AJ571">
        <v>10</v>
      </c>
      <c r="AK571" t="b">
        <v>1</v>
      </c>
    </row>
    <row r="572" spans="1:37" ht="30" x14ac:dyDescent="0.25">
      <c r="A572" s="18" t="s">
        <v>257</v>
      </c>
      <c r="B572" s="17" t="s">
        <v>258</v>
      </c>
      <c r="C572">
        <v>2014</v>
      </c>
      <c r="D572" s="3" t="s">
        <v>159</v>
      </c>
      <c r="E572" s="3" t="s">
        <v>610</v>
      </c>
      <c r="F572" s="31">
        <v>0</v>
      </c>
      <c r="G572" s="24">
        <v>0</v>
      </c>
      <c r="H572" s="5">
        <v>-0.16500000000000001</v>
      </c>
      <c r="I572" s="5">
        <v>4.1000000000000002E-2</v>
      </c>
      <c r="J572" s="18" t="s">
        <v>270</v>
      </c>
      <c r="K572" s="20" t="s">
        <v>60</v>
      </c>
      <c r="L572" s="4">
        <v>4386</v>
      </c>
      <c r="M572" s="7" t="s">
        <v>252</v>
      </c>
      <c r="N572" s="7" t="s">
        <v>825</v>
      </c>
      <c r="O572" s="7" t="s">
        <v>356</v>
      </c>
      <c r="P572">
        <v>1990</v>
      </c>
      <c r="Q572">
        <v>2011</v>
      </c>
      <c r="R572" t="s">
        <v>247</v>
      </c>
      <c r="S572">
        <v>1</v>
      </c>
      <c r="T572">
        <v>0</v>
      </c>
      <c r="U572">
        <v>1</v>
      </c>
      <c r="V572" s="14" t="s">
        <v>60</v>
      </c>
      <c r="W572">
        <v>0</v>
      </c>
      <c r="Z572">
        <v>0</v>
      </c>
      <c r="AA572">
        <v>1</v>
      </c>
      <c r="AB572">
        <v>1</v>
      </c>
      <c r="AC572">
        <v>0</v>
      </c>
      <c r="AD572">
        <v>0</v>
      </c>
      <c r="AE572">
        <v>0</v>
      </c>
      <c r="AF572">
        <v>0</v>
      </c>
      <c r="AG572">
        <v>1</v>
      </c>
      <c r="AH572">
        <v>1</v>
      </c>
      <c r="AI572">
        <v>37</v>
      </c>
      <c r="AJ572">
        <v>10</v>
      </c>
      <c r="AK572" t="b">
        <v>1</v>
      </c>
    </row>
    <row r="573" spans="1:37" ht="30" x14ac:dyDescent="0.25">
      <c r="A573" s="18" t="s">
        <v>257</v>
      </c>
      <c r="B573" s="17" t="s">
        <v>258</v>
      </c>
      <c r="C573">
        <v>2014</v>
      </c>
      <c r="D573" s="3" t="s">
        <v>159</v>
      </c>
      <c r="E573" s="3" t="s">
        <v>610</v>
      </c>
      <c r="F573" s="31">
        <v>0</v>
      </c>
      <c r="G573" s="24">
        <v>0</v>
      </c>
      <c r="H573" s="5">
        <v>-6.2E-2</v>
      </c>
      <c r="I573" s="5">
        <v>0.106</v>
      </c>
      <c r="J573" s="18" t="s">
        <v>271</v>
      </c>
      <c r="K573" s="20" t="s">
        <v>60</v>
      </c>
      <c r="L573" s="4">
        <v>2064</v>
      </c>
      <c r="M573" s="7" t="s">
        <v>252</v>
      </c>
      <c r="N573" s="7" t="s">
        <v>825</v>
      </c>
      <c r="O573" s="7" t="s">
        <v>356</v>
      </c>
      <c r="P573">
        <v>1990</v>
      </c>
      <c r="Q573">
        <v>2011</v>
      </c>
      <c r="R573" t="s">
        <v>247</v>
      </c>
      <c r="S573">
        <v>1</v>
      </c>
      <c r="T573">
        <v>0</v>
      </c>
      <c r="U573">
        <v>1</v>
      </c>
      <c r="V573" s="14" t="s">
        <v>60</v>
      </c>
      <c r="W573">
        <v>0</v>
      </c>
      <c r="Z573">
        <v>1</v>
      </c>
      <c r="AA573">
        <v>0</v>
      </c>
      <c r="AB573">
        <v>1</v>
      </c>
      <c r="AC573">
        <v>0</v>
      </c>
      <c r="AD573">
        <v>0</v>
      </c>
      <c r="AE573">
        <v>0</v>
      </c>
      <c r="AF573">
        <v>0</v>
      </c>
      <c r="AG573">
        <v>1</v>
      </c>
      <c r="AH573">
        <v>1</v>
      </c>
      <c r="AI573">
        <v>37</v>
      </c>
      <c r="AJ573">
        <v>10</v>
      </c>
      <c r="AK573" t="b">
        <v>1</v>
      </c>
    </row>
    <row r="574" spans="1:37" ht="30" x14ac:dyDescent="0.25">
      <c r="A574" s="18" t="s">
        <v>257</v>
      </c>
      <c r="B574" s="17" t="s">
        <v>258</v>
      </c>
      <c r="C574">
        <v>2014</v>
      </c>
      <c r="D574" s="3" t="s">
        <v>159</v>
      </c>
      <c r="E574" s="3" t="s">
        <v>610</v>
      </c>
      <c r="F574" s="22">
        <v>1</v>
      </c>
      <c r="G574" s="24">
        <v>0</v>
      </c>
      <c r="H574" s="5">
        <v>-0.122</v>
      </c>
      <c r="I574" s="5">
        <v>6.0999999999999999E-2</v>
      </c>
      <c r="J574" s="18" t="s">
        <v>272</v>
      </c>
      <c r="K574" s="20" t="s">
        <v>60</v>
      </c>
      <c r="L574" s="4">
        <v>7888</v>
      </c>
      <c r="M574" s="7" t="s">
        <v>252</v>
      </c>
      <c r="N574" s="7" t="s">
        <v>825</v>
      </c>
      <c r="O574" s="7" t="s">
        <v>356</v>
      </c>
      <c r="P574">
        <v>1990</v>
      </c>
      <c r="Q574">
        <v>2011</v>
      </c>
      <c r="R574" t="s">
        <v>247</v>
      </c>
      <c r="S574">
        <v>1</v>
      </c>
      <c r="T574">
        <v>0</v>
      </c>
      <c r="U574">
        <v>1</v>
      </c>
      <c r="V574" s="14" t="s">
        <v>60</v>
      </c>
      <c r="W574">
        <v>0</v>
      </c>
      <c r="Z574">
        <v>1</v>
      </c>
      <c r="AA574">
        <v>0</v>
      </c>
      <c r="AB574">
        <v>1</v>
      </c>
      <c r="AC574">
        <v>0</v>
      </c>
      <c r="AD574">
        <v>0</v>
      </c>
      <c r="AE574">
        <v>0</v>
      </c>
      <c r="AF574">
        <v>0</v>
      </c>
      <c r="AG574">
        <v>1</v>
      </c>
      <c r="AH574">
        <v>1</v>
      </c>
      <c r="AI574">
        <v>37</v>
      </c>
      <c r="AJ574">
        <v>10</v>
      </c>
      <c r="AK574" t="b">
        <v>1</v>
      </c>
    </row>
    <row r="575" spans="1:37" ht="30" x14ac:dyDescent="0.25">
      <c r="A575" s="18" t="s">
        <v>257</v>
      </c>
      <c r="B575" s="17" t="s">
        <v>258</v>
      </c>
      <c r="C575">
        <v>2014</v>
      </c>
      <c r="D575" s="3" t="s">
        <v>159</v>
      </c>
      <c r="E575" s="3" t="s">
        <v>610</v>
      </c>
      <c r="F575" s="31">
        <v>0</v>
      </c>
      <c r="G575" s="24">
        <v>0</v>
      </c>
      <c r="H575" s="5">
        <v>-5.5E-2</v>
      </c>
      <c r="I575" s="5">
        <v>5.5E-2</v>
      </c>
      <c r="J575" s="18" t="s">
        <v>273</v>
      </c>
      <c r="K575" s="20" t="s">
        <v>60</v>
      </c>
      <c r="L575" s="4">
        <v>7888</v>
      </c>
      <c r="M575" s="7" t="s">
        <v>252</v>
      </c>
      <c r="N575" s="7" t="s">
        <v>825</v>
      </c>
      <c r="O575" s="7" t="s">
        <v>356</v>
      </c>
      <c r="P575">
        <v>1990</v>
      </c>
      <c r="Q575">
        <v>2011</v>
      </c>
      <c r="R575" t="s">
        <v>247</v>
      </c>
      <c r="S575">
        <v>1</v>
      </c>
      <c r="T575">
        <v>0</v>
      </c>
      <c r="U575">
        <v>1</v>
      </c>
      <c r="V575" s="14" t="s">
        <v>60</v>
      </c>
      <c r="W575">
        <v>0</v>
      </c>
      <c r="Z575">
        <v>1</v>
      </c>
      <c r="AA575">
        <v>0</v>
      </c>
      <c r="AB575">
        <v>1</v>
      </c>
      <c r="AC575">
        <v>0</v>
      </c>
      <c r="AD575">
        <v>0</v>
      </c>
      <c r="AE575">
        <v>0</v>
      </c>
      <c r="AF575">
        <v>0</v>
      </c>
      <c r="AG575">
        <v>1</v>
      </c>
      <c r="AH575">
        <v>1</v>
      </c>
      <c r="AI575">
        <v>37</v>
      </c>
      <c r="AJ575">
        <v>10</v>
      </c>
      <c r="AK575" t="b">
        <v>1</v>
      </c>
    </row>
    <row r="576" spans="1:37" ht="30" x14ac:dyDescent="0.25">
      <c r="A576" s="18" t="s">
        <v>257</v>
      </c>
      <c r="B576" s="17" t="s">
        <v>258</v>
      </c>
      <c r="C576">
        <v>2014</v>
      </c>
      <c r="D576" s="3" t="s">
        <v>159</v>
      </c>
      <c r="E576" s="3" t="s">
        <v>610</v>
      </c>
      <c r="F576" s="31">
        <v>0</v>
      </c>
      <c r="G576" s="24">
        <v>0</v>
      </c>
      <c r="H576" s="5">
        <v>-0.14299999999999999</v>
      </c>
      <c r="I576" s="5">
        <v>6.0999999999999999E-2</v>
      </c>
      <c r="J576" s="18" t="s">
        <v>274</v>
      </c>
      <c r="K576" s="20" t="s">
        <v>60</v>
      </c>
      <c r="L576" s="4">
        <v>7888</v>
      </c>
      <c r="M576" s="7" t="s">
        <v>252</v>
      </c>
      <c r="N576" s="7" t="s">
        <v>825</v>
      </c>
      <c r="O576" s="7" t="s">
        <v>356</v>
      </c>
      <c r="P576">
        <v>1990</v>
      </c>
      <c r="Q576">
        <v>2011</v>
      </c>
      <c r="R576" t="s">
        <v>247</v>
      </c>
      <c r="S576">
        <v>1</v>
      </c>
      <c r="T576">
        <v>0</v>
      </c>
      <c r="U576">
        <v>1</v>
      </c>
      <c r="V576" s="14" t="s">
        <v>60</v>
      </c>
      <c r="W576">
        <v>0</v>
      </c>
      <c r="Z576">
        <v>1</v>
      </c>
      <c r="AA576">
        <v>0</v>
      </c>
      <c r="AB576">
        <v>1</v>
      </c>
      <c r="AC576">
        <v>0</v>
      </c>
      <c r="AD576">
        <v>0</v>
      </c>
      <c r="AE576">
        <v>0</v>
      </c>
      <c r="AF576">
        <v>0</v>
      </c>
      <c r="AG576">
        <v>1</v>
      </c>
      <c r="AH576">
        <v>1</v>
      </c>
      <c r="AI576">
        <v>37</v>
      </c>
      <c r="AJ576">
        <v>10</v>
      </c>
      <c r="AK576" t="b">
        <v>1</v>
      </c>
    </row>
    <row r="577" spans="1:37" ht="30" x14ac:dyDescent="0.25">
      <c r="A577" s="18" t="s">
        <v>257</v>
      </c>
      <c r="B577" s="17" t="s">
        <v>258</v>
      </c>
      <c r="C577">
        <v>2014</v>
      </c>
      <c r="D577" s="3" t="s">
        <v>159</v>
      </c>
      <c r="E577" s="3" t="s">
        <v>610</v>
      </c>
      <c r="F577" s="31">
        <v>0</v>
      </c>
      <c r="G577" s="24">
        <v>0</v>
      </c>
      <c r="H577" s="5">
        <v>-0.14499999999999999</v>
      </c>
      <c r="I577" s="5">
        <v>0.06</v>
      </c>
      <c r="J577" s="18" t="s">
        <v>275</v>
      </c>
      <c r="K577" s="20" t="s">
        <v>60</v>
      </c>
      <c r="L577" s="4">
        <v>7888</v>
      </c>
      <c r="M577" s="7" t="s">
        <v>252</v>
      </c>
      <c r="N577" s="7" t="s">
        <v>825</v>
      </c>
      <c r="O577" s="7" t="s">
        <v>356</v>
      </c>
      <c r="P577">
        <v>1990</v>
      </c>
      <c r="Q577">
        <v>2011</v>
      </c>
      <c r="R577" t="s">
        <v>247</v>
      </c>
      <c r="S577">
        <v>1</v>
      </c>
      <c r="T577">
        <v>0</v>
      </c>
      <c r="U577">
        <v>1</v>
      </c>
      <c r="V577" s="14" t="s">
        <v>60</v>
      </c>
      <c r="W577">
        <v>0</v>
      </c>
      <c r="Z577">
        <v>1</v>
      </c>
      <c r="AA577">
        <v>0</v>
      </c>
      <c r="AB577">
        <v>1</v>
      </c>
      <c r="AC577">
        <v>0</v>
      </c>
      <c r="AD577">
        <v>0</v>
      </c>
      <c r="AE577">
        <v>0</v>
      </c>
      <c r="AF577">
        <v>0</v>
      </c>
      <c r="AG577">
        <v>1</v>
      </c>
      <c r="AH577">
        <v>1</v>
      </c>
      <c r="AI577">
        <v>37</v>
      </c>
      <c r="AJ577">
        <v>10</v>
      </c>
      <c r="AK577" t="b">
        <v>1</v>
      </c>
    </row>
    <row r="578" spans="1:37" x14ac:dyDescent="0.25">
      <c r="A578" s="18" t="s">
        <v>257</v>
      </c>
      <c r="B578" s="17" t="s">
        <v>258</v>
      </c>
      <c r="C578">
        <v>2014</v>
      </c>
      <c r="D578" s="3" t="s">
        <v>159</v>
      </c>
      <c r="E578" s="3" t="s">
        <v>576</v>
      </c>
      <c r="F578" s="31">
        <v>0</v>
      </c>
      <c r="G578" s="24">
        <v>0</v>
      </c>
      <c r="H578" s="5">
        <v>-0.17399999999999999</v>
      </c>
      <c r="I578" s="5">
        <v>0.1</v>
      </c>
      <c r="J578" s="18" t="s">
        <v>277</v>
      </c>
      <c r="K578" s="20" t="s">
        <v>276</v>
      </c>
      <c r="L578" s="4">
        <v>90948</v>
      </c>
      <c r="M578" s="7" t="s">
        <v>289</v>
      </c>
      <c r="N578" s="7" t="s">
        <v>826</v>
      </c>
      <c r="O578" s="7" t="s">
        <v>356</v>
      </c>
      <c r="P578">
        <v>1990</v>
      </c>
      <c r="Q578">
        <v>2011</v>
      </c>
      <c r="R578" t="s">
        <v>247</v>
      </c>
      <c r="S578">
        <v>0</v>
      </c>
      <c r="T578">
        <v>1</v>
      </c>
      <c r="U578">
        <v>0</v>
      </c>
      <c r="W578">
        <v>1</v>
      </c>
      <c r="Z578">
        <v>0</v>
      </c>
      <c r="AA578">
        <v>1</v>
      </c>
      <c r="AB578">
        <v>1</v>
      </c>
      <c r="AC578">
        <v>0</v>
      </c>
      <c r="AD578">
        <v>0</v>
      </c>
      <c r="AE578">
        <v>0</v>
      </c>
      <c r="AF578">
        <v>0</v>
      </c>
      <c r="AG578">
        <v>1</v>
      </c>
      <c r="AH578">
        <v>1</v>
      </c>
      <c r="AI578">
        <v>37</v>
      </c>
      <c r="AJ578">
        <v>10</v>
      </c>
      <c r="AK578" t="b">
        <v>1</v>
      </c>
    </row>
    <row r="579" spans="1:37" x14ac:dyDescent="0.25">
      <c r="A579" s="18" t="s">
        <v>257</v>
      </c>
      <c r="B579" s="17" t="s">
        <v>258</v>
      </c>
      <c r="C579">
        <v>2014</v>
      </c>
      <c r="D579" s="3" t="s">
        <v>159</v>
      </c>
      <c r="E579" s="3" t="s">
        <v>576</v>
      </c>
      <c r="F579" s="31">
        <v>0</v>
      </c>
      <c r="G579" s="24">
        <v>0</v>
      </c>
      <c r="H579" s="5">
        <v>-0.08</v>
      </c>
      <c r="I579" s="5">
        <v>7.0000000000000007E-2</v>
      </c>
      <c r="J579" s="18" t="s">
        <v>278</v>
      </c>
      <c r="K579" s="20" t="s">
        <v>276</v>
      </c>
      <c r="L579" s="4">
        <v>25146</v>
      </c>
      <c r="M579" s="7" t="s">
        <v>289</v>
      </c>
      <c r="N579" s="7" t="s">
        <v>826</v>
      </c>
      <c r="O579" s="7" t="s">
        <v>356</v>
      </c>
      <c r="P579">
        <v>1990</v>
      </c>
      <c r="Q579">
        <v>2011</v>
      </c>
      <c r="R579" t="s">
        <v>247</v>
      </c>
      <c r="S579">
        <v>0</v>
      </c>
      <c r="T579">
        <v>1</v>
      </c>
      <c r="U579">
        <v>0</v>
      </c>
      <c r="W579">
        <v>1</v>
      </c>
      <c r="Z579">
        <v>1</v>
      </c>
      <c r="AA579">
        <v>0</v>
      </c>
      <c r="AB579">
        <v>1</v>
      </c>
      <c r="AC579">
        <v>0</v>
      </c>
      <c r="AD579">
        <v>0</v>
      </c>
      <c r="AE579">
        <v>0</v>
      </c>
      <c r="AF579">
        <v>0</v>
      </c>
      <c r="AG579">
        <v>1</v>
      </c>
      <c r="AH579">
        <v>1</v>
      </c>
      <c r="AI579">
        <v>37</v>
      </c>
      <c r="AJ579">
        <v>10</v>
      </c>
      <c r="AK579" t="b">
        <v>1</v>
      </c>
    </row>
    <row r="580" spans="1:37" x14ac:dyDescent="0.25">
      <c r="A580" s="18" t="s">
        <v>257</v>
      </c>
      <c r="B580" s="17" t="s">
        <v>258</v>
      </c>
      <c r="C580">
        <v>2014</v>
      </c>
      <c r="D580" s="3" t="s">
        <v>159</v>
      </c>
      <c r="E580" s="3" t="s">
        <v>576</v>
      </c>
      <c r="F580" s="31">
        <v>0</v>
      </c>
      <c r="G580" s="24">
        <v>0</v>
      </c>
      <c r="H580" s="5">
        <v>1.2999999999999999E-2</v>
      </c>
      <c r="I580" s="5">
        <v>2.1999999999999999E-2</v>
      </c>
      <c r="J580" s="18" t="s">
        <v>279</v>
      </c>
      <c r="K580" s="20" t="s">
        <v>276</v>
      </c>
      <c r="L580" s="4">
        <v>29344</v>
      </c>
      <c r="M580" s="7" t="s">
        <v>289</v>
      </c>
      <c r="N580" s="7" t="s">
        <v>826</v>
      </c>
      <c r="O580" s="7" t="s">
        <v>356</v>
      </c>
      <c r="P580">
        <v>1990</v>
      </c>
      <c r="Q580">
        <v>2011</v>
      </c>
      <c r="R580" t="s">
        <v>247</v>
      </c>
      <c r="S580">
        <v>0</v>
      </c>
      <c r="T580">
        <v>1</v>
      </c>
      <c r="U580">
        <v>0</v>
      </c>
      <c r="W580">
        <v>1</v>
      </c>
      <c r="Z580">
        <v>1</v>
      </c>
      <c r="AA580">
        <v>0</v>
      </c>
      <c r="AB580">
        <v>1</v>
      </c>
      <c r="AC580">
        <v>0</v>
      </c>
      <c r="AD580">
        <v>0</v>
      </c>
      <c r="AE580">
        <v>0</v>
      </c>
      <c r="AF580">
        <v>0</v>
      </c>
      <c r="AG580">
        <v>1</v>
      </c>
      <c r="AH580">
        <v>1</v>
      </c>
      <c r="AI580">
        <v>37</v>
      </c>
      <c r="AJ580">
        <v>10</v>
      </c>
      <c r="AK580" t="b">
        <v>1</v>
      </c>
    </row>
    <row r="581" spans="1:37" x14ac:dyDescent="0.25">
      <c r="A581" s="18" t="s">
        <v>257</v>
      </c>
      <c r="B581" s="17" t="s">
        <v>258</v>
      </c>
      <c r="C581">
        <v>2014</v>
      </c>
      <c r="D581" s="3" t="s">
        <v>159</v>
      </c>
      <c r="E581" s="3" t="s">
        <v>576</v>
      </c>
      <c r="F581" s="31">
        <v>0</v>
      </c>
      <c r="G581" s="24">
        <v>0</v>
      </c>
      <c r="H581" s="5">
        <v>4.9000000000000002E-2</v>
      </c>
      <c r="I581" s="5">
        <v>2.3E-2</v>
      </c>
      <c r="J581" s="18" t="s">
        <v>280</v>
      </c>
      <c r="K581" s="20" t="s">
        <v>276</v>
      </c>
      <c r="L581" s="4">
        <v>29344</v>
      </c>
      <c r="M581" s="7" t="s">
        <v>289</v>
      </c>
      <c r="N581" s="7" t="s">
        <v>826</v>
      </c>
      <c r="O581" s="7" t="s">
        <v>356</v>
      </c>
      <c r="P581">
        <v>1990</v>
      </c>
      <c r="Q581">
        <v>2011</v>
      </c>
      <c r="R581" t="s">
        <v>247</v>
      </c>
      <c r="S581">
        <v>0</v>
      </c>
      <c r="T581">
        <v>1</v>
      </c>
      <c r="U581">
        <v>0</v>
      </c>
      <c r="W581">
        <v>1</v>
      </c>
      <c r="Z581">
        <v>1</v>
      </c>
      <c r="AA581">
        <v>0</v>
      </c>
      <c r="AB581">
        <v>1</v>
      </c>
      <c r="AC581">
        <v>0</v>
      </c>
      <c r="AD581">
        <v>0</v>
      </c>
      <c r="AE581">
        <v>0</v>
      </c>
      <c r="AF581">
        <v>0</v>
      </c>
      <c r="AG581">
        <v>1</v>
      </c>
      <c r="AH581">
        <v>1</v>
      </c>
      <c r="AI581">
        <v>37</v>
      </c>
      <c r="AJ581">
        <v>10</v>
      </c>
      <c r="AK581" t="b">
        <v>1</v>
      </c>
    </row>
    <row r="582" spans="1:37" x14ac:dyDescent="0.25">
      <c r="A582" s="18" t="s">
        <v>257</v>
      </c>
      <c r="B582" s="17" t="s">
        <v>258</v>
      </c>
      <c r="C582">
        <v>2014</v>
      </c>
      <c r="D582" s="3" t="s">
        <v>159</v>
      </c>
      <c r="E582" s="3" t="s">
        <v>576</v>
      </c>
      <c r="F582" s="31">
        <v>0</v>
      </c>
      <c r="G582" s="24">
        <v>0</v>
      </c>
      <c r="H582" s="5">
        <v>4.0000000000000001E-3</v>
      </c>
      <c r="I582" s="5">
        <v>2.3E-2</v>
      </c>
      <c r="J582" s="18" t="s">
        <v>281</v>
      </c>
      <c r="K582" s="20" t="s">
        <v>276</v>
      </c>
      <c r="L582" s="4">
        <v>29344</v>
      </c>
      <c r="M582" s="7" t="s">
        <v>289</v>
      </c>
      <c r="N582" s="7" t="s">
        <v>826</v>
      </c>
      <c r="O582" s="7" t="s">
        <v>356</v>
      </c>
      <c r="P582">
        <v>1990</v>
      </c>
      <c r="Q582">
        <v>2011</v>
      </c>
      <c r="R582" t="s">
        <v>247</v>
      </c>
      <c r="S582">
        <v>0</v>
      </c>
      <c r="T582">
        <v>1</v>
      </c>
      <c r="U582">
        <v>0</v>
      </c>
      <c r="W582">
        <v>1</v>
      </c>
      <c r="Z582">
        <v>1</v>
      </c>
      <c r="AA582">
        <v>0</v>
      </c>
      <c r="AB582">
        <v>1</v>
      </c>
      <c r="AC582">
        <v>0</v>
      </c>
      <c r="AD582">
        <v>0</v>
      </c>
      <c r="AE582">
        <v>0</v>
      </c>
      <c r="AF582">
        <v>0</v>
      </c>
      <c r="AG582">
        <v>1</v>
      </c>
      <c r="AH582">
        <v>1</v>
      </c>
      <c r="AI582">
        <v>37</v>
      </c>
      <c r="AJ582">
        <v>10</v>
      </c>
      <c r="AK582" t="b">
        <v>1</v>
      </c>
    </row>
    <row r="583" spans="1:37" x14ac:dyDescent="0.25">
      <c r="A583" s="18" t="s">
        <v>257</v>
      </c>
      <c r="B583" s="17" t="s">
        <v>258</v>
      </c>
      <c r="C583">
        <v>2014</v>
      </c>
      <c r="D583" s="3" t="s">
        <v>159</v>
      </c>
      <c r="E583" s="3" t="s">
        <v>576</v>
      </c>
      <c r="F583" s="31">
        <v>0</v>
      </c>
      <c r="G583" s="24">
        <v>0</v>
      </c>
      <c r="H583" s="5">
        <v>8.0000000000000002E-3</v>
      </c>
      <c r="I583" s="5">
        <v>2.3E-2</v>
      </c>
      <c r="J583" s="18" t="s">
        <v>282</v>
      </c>
      <c r="K583" s="20" t="s">
        <v>276</v>
      </c>
      <c r="L583" s="4">
        <v>29344</v>
      </c>
      <c r="M583" s="7" t="s">
        <v>289</v>
      </c>
      <c r="N583" s="7" t="s">
        <v>826</v>
      </c>
      <c r="O583" s="7" t="s">
        <v>356</v>
      </c>
      <c r="P583">
        <v>1990</v>
      </c>
      <c r="Q583">
        <v>2011</v>
      </c>
      <c r="R583" t="s">
        <v>247</v>
      </c>
      <c r="S583">
        <v>0</v>
      </c>
      <c r="T583">
        <v>1</v>
      </c>
      <c r="U583">
        <v>0</v>
      </c>
      <c r="W583">
        <v>1</v>
      </c>
      <c r="Z583">
        <v>1</v>
      </c>
      <c r="AA583">
        <v>0</v>
      </c>
      <c r="AB583">
        <v>1</v>
      </c>
      <c r="AC583">
        <v>0</v>
      </c>
      <c r="AD583">
        <v>0</v>
      </c>
      <c r="AE583">
        <v>0</v>
      </c>
      <c r="AF583">
        <v>0</v>
      </c>
      <c r="AG583">
        <v>1</v>
      </c>
      <c r="AH583">
        <v>1</v>
      </c>
      <c r="AI583">
        <v>37</v>
      </c>
      <c r="AJ583">
        <v>10</v>
      </c>
      <c r="AK583" t="b">
        <v>1</v>
      </c>
    </row>
    <row r="584" spans="1:37" x14ac:dyDescent="0.25">
      <c r="A584" s="18" t="s">
        <v>257</v>
      </c>
      <c r="B584" s="17" t="s">
        <v>258</v>
      </c>
      <c r="C584">
        <v>2014</v>
      </c>
      <c r="D584" s="3" t="s">
        <v>159</v>
      </c>
      <c r="E584" s="3" t="s">
        <v>576</v>
      </c>
      <c r="F584" s="31">
        <v>0</v>
      </c>
      <c r="G584" s="24">
        <v>0</v>
      </c>
      <c r="H584" s="5">
        <v>-0.12</v>
      </c>
      <c r="I584" s="5">
        <v>4.2000000000000003E-2</v>
      </c>
      <c r="J584" s="18" t="s">
        <v>283</v>
      </c>
      <c r="K584" s="20" t="s">
        <v>276</v>
      </c>
      <c r="L584" s="4">
        <v>90948</v>
      </c>
      <c r="M584" s="7" t="s">
        <v>289</v>
      </c>
      <c r="N584" s="7" t="s">
        <v>826</v>
      </c>
      <c r="O584" s="7" t="s">
        <v>356</v>
      </c>
      <c r="P584">
        <v>1990</v>
      </c>
      <c r="Q584">
        <v>2011</v>
      </c>
      <c r="R584" t="s">
        <v>247</v>
      </c>
      <c r="S584">
        <v>0</v>
      </c>
      <c r="T584">
        <v>1</v>
      </c>
      <c r="U584">
        <v>0</v>
      </c>
      <c r="W584">
        <v>1</v>
      </c>
      <c r="Z584">
        <v>0</v>
      </c>
      <c r="AA584">
        <v>1</v>
      </c>
      <c r="AB584">
        <v>1</v>
      </c>
      <c r="AC584">
        <v>0</v>
      </c>
      <c r="AD584">
        <v>0</v>
      </c>
      <c r="AE584">
        <v>0</v>
      </c>
      <c r="AF584">
        <v>0</v>
      </c>
      <c r="AG584">
        <v>1</v>
      </c>
      <c r="AH584">
        <v>1</v>
      </c>
      <c r="AI584">
        <v>37</v>
      </c>
      <c r="AJ584">
        <v>10</v>
      </c>
      <c r="AK584" t="b">
        <v>1</v>
      </c>
    </row>
    <row r="585" spans="1:37" x14ac:dyDescent="0.25">
      <c r="A585" s="18" t="s">
        <v>257</v>
      </c>
      <c r="B585" s="17" t="s">
        <v>258</v>
      </c>
      <c r="C585">
        <v>2014</v>
      </c>
      <c r="D585" s="3" t="s">
        <v>159</v>
      </c>
      <c r="E585" s="3" t="s">
        <v>576</v>
      </c>
      <c r="F585" s="31">
        <v>0</v>
      </c>
      <c r="G585" s="24">
        <v>0</v>
      </c>
      <c r="H585" s="5">
        <v>-0.104</v>
      </c>
      <c r="I585" s="5">
        <v>0.05</v>
      </c>
      <c r="J585" s="18" t="s">
        <v>284</v>
      </c>
      <c r="K585" s="20" t="s">
        <v>276</v>
      </c>
      <c r="L585" s="4">
        <v>25146</v>
      </c>
      <c r="M585" s="7" t="s">
        <v>289</v>
      </c>
      <c r="N585" s="7" t="s">
        <v>826</v>
      </c>
      <c r="O585" s="7" t="s">
        <v>356</v>
      </c>
      <c r="P585">
        <v>1990</v>
      </c>
      <c r="Q585">
        <v>2011</v>
      </c>
      <c r="R585" t="s">
        <v>247</v>
      </c>
      <c r="S585">
        <v>0</v>
      </c>
      <c r="T585">
        <v>1</v>
      </c>
      <c r="U585">
        <v>0</v>
      </c>
      <c r="W585">
        <v>1</v>
      </c>
      <c r="Z585">
        <v>1</v>
      </c>
      <c r="AA585">
        <v>0</v>
      </c>
      <c r="AB585">
        <v>1</v>
      </c>
      <c r="AC585">
        <v>0</v>
      </c>
      <c r="AD585">
        <v>0</v>
      </c>
      <c r="AE585">
        <v>0</v>
      </c>
      <c r="AF585">
        <v>0</v>
      </c>
      <c r="AG585">
        <v>1</v>
      </c>
      <c r="AH585">
        <v>1</v>
      </c>
      <c r="AI585">
        <v>37</v>
      </c>
      <c r="AJ585">
        <v>10</v>
      </c>
      <c r="AK585" t="b">
        <v>1</v>
      </c>
    </row>
    <row r="586" spans="1:37" x14ac:dyDescent="0.25">
      <c r="A586" s="18" t="s">
        <v>257</v>
      </c>
      <c r="B586" s="17" t="s">
        <v>258</v>
      </c>
      <c r="C586">
        <v>2014</v>
      </c>
      <c r="D586" s="3" t="s">
        <v>159</v>
      </c>
      <c r="E586" s="3" t="s">
        <v>576</v>
      </c>
      <c r="F586" s="31">
        <v>0</v>
      </c>
      <c r="G586" s="24">
        <v>0</v>
      </c>
      <c r="H586" s="5">
        <v>-3.9E-2</v>
      </c>
      <c r="I586" s="5">
        <v>2.1000000000000001E-2</v>
      </c>
      <c r="J586" s="18" t="s">
        <v>285</v>
      </c>
      <c r="K586" s="20" t="s">
        <v>276</v>
      </c>
      <c r="L586" s="4">
        <v>29344</v>
      </c>
      <c r="M586" s="7" t="s">
        <v>289</v>
      </c>
      <c r="N586" s="7" t="s">
        <v>826</v>
      </c>
      <c r="O586" s="7" t="s">
        <v>356</v>
      </c>
      <c r="P586">
        <v>1990</v>
      </c>
      <c r="Q586">
        <v>2011</v>
      </c>
      <c r="R586" t="s">
        <v>247</v>
      </c>
      <c r="S586">
        <v>0</v>
      </c>
      <c r="T586">
        <v>1</v>
      </c>
      <c r="U586">
        <v>0</v>
      </c>
      <c r="W586">
        <v>1</v>
      </c>
      <c r="Z586">
        <v>1</v>
      </c>
      <c r="AA586">
        <v>0</v>
      </c>
      <c r="AB586">
        <v>1</v>
      </c>
      <c r="AC586">
        <v>0</v>
      </c>
      <c r="AD586">
        <v>0</v>
      </c>
      <c r="AE586">
        <v>0</v>
      </c>
      <c r="AF586">
        <v>0</v>
      </c>
      <c r="AG586">
        <v>1</v>
      </c>
      <c r="AH586">
        <v>1</v>
      </c>
      <c r="AI586">
        <v>37</v>
      </c>
      <c r="AJ586">
        <v>10</v>
      </c>
      <c r="AK586" t="b">
        <v>1</v>
      </c>
    </row>
    <row r="587" spans="1:37" x14ac:dyDescent="0.25">
      <c r="A587" s="18" t="s">
        <v>257</v>
      </c>
      <c r="B587" s="17" t="s">
        <v>258</v>
      </c>
      <c r="C587">
        <v>2014</v>
      </c>
      <c r="D587" s="3" t="s">
        <v>159</v>
      </c>
      <c r="E587" s="3" t="s">
        <v>576</v>
      </c>
      <c r="F587" s="31">
        <v>0</v>
      </c>
      <c r="G587" s="24">
        <v>0</v>
      </c>
      <c r="H587" s="5">
        <v>8.0000000000000002E-3</v>
      </c>
      <c r="I587" s="5">
        <v>2.4E-2</v>
      </c>
      <c r="J587" s="18" t="s">
        <v>286</v>
      </c>
      <c r="K587" s="20" t="s">
        <v>276</v>
      </c>
      <c r="L587" s="4">
        <v>29344</v>
      </c>
      <c r="M587" s="7" t="s">
        <v>289</v>
      </c>
      <c r="N587" s="7" t="s">
        <v>826</v>
      </c>
      <c r="O587" s="7" t="s">
        <v>356</v>
      </c>
      <c r="P587">
        <v>1990</v>
      </c>
      <c r="Q587">
        <v>2011</v>
      </c>
      <c r="R587" t="s">
        <v>247</v>
      </c>
      <c r="S587">
        <v>0</v>
      </c>
      <c r="T587">
        <v>1</v>
      </c>
      <c r="U587">
        <v>0</v>
      </c>
      <c r="W587">
        <v>1</v>
      </c>
      <c r="Z587">
        <v>1</v>
      </c>
      <c r="AA587">
        <v>0</v>
      </c>
      <c r="AB587">
        <v>1</v>
      </c>
      <c r="AC587">
        <v>0</v>
      </c>
      <c r="AD587">
        <v>0</v>
      </c>
      <c r="AE587">
        <v>0</v>
      </c>
      <c r="AF587">
        <v>0</v>
      </c>
      <c r="AG587">
        <v>1</v>
      </c>
      <c r="AH587">
        <v>1</v>
      </c>
      <c r="AI587">
        <v>37</v>
      </c>
      <c r="AJ587">
        <v>10</v>
      </c>
      <c r="AK587" t="b">
        <v>1</v>
      </c>
    </row>
    <row r="588" spans="1:37" x14ac:dyDescent="0.25">
      <c r="A588" s="18" t="s">
        <v>257</v>
      </c>
      <c r="B588" s="17" t="s">
        <v>258</v>
      </c>
      <c r="C588">
        <v>2014</v>
      </c>
      <c r="D588" s="3" t="s">
        <v>159</v>
      </c>
      <c r="E588" s="3" t="s">
        <v>576</v>
      </c>
      <c r="F588" s="31">
        <v>0</v>
      </c>
      <c r="G588" s="24">
        <v>0</v>
      </c>
      <c r="H588" s="5">
        <v>-5.1999999999999998E-2</v>
      </c>
      <c r="I588" s="5">
        <v>2.1999999999999999E-2</v>
      </c>
      <c r="J588" s="18" t="s">
        <v>287</v>
      </c>
      <c r="K588" s="20" t="s">
        <v>276</v>
      </c>
      <c r="L588" s="4">
        <v>29344</v>
      </c>
      <c r="M588" s="7" t="s">
        <v>289</v>
      </c>
      <c r="N588" s="7" t="s">
        <v>826</v>
      </c>
      <c r="O588" s="7" t="s">
        <v>356</v>
      </c>
      <c r="P588">
        <v>1990</v>
      </c>
      <c r="Q588">
        <v>2011</v>
      </c>
      <c r="R588" t="s">
        <v>247</v>
      </c>
      <c r="S588">
        <v>0</v>
      </c>
      <c r="T588">
        <v>1</v>
      </c>
      <c r="U588">
        <v>0</v>
      </c>
      <c r="W588">
        <v>1</v>
      </c>
      <c r="Z588">
        <v>1</v>
      </c>
      <c r="AA588">
        <v>0</v>
      </c>
      <c r="AB588">
        <v>1</v>
      </c>
      <c r="AC588">
        <v>0</v>
      </c>
      <c r="AD588">
        <v>0</v>
      </c>
      <c r="AE588">
        <v>0</v>
      </c>
      <c r="AF588">
        <v>0</v>
      </c>
      <c r="AG588">
        <v>1</v>
      </c>
      <c r="AH588">
        <v>1</v>
      </c>
      <c r="AI588">
        <v>37</v>
      </c>
      <c r="AJ588">
        <v>10</v>
      </c>
      <c r="AK588" t="b">
        <v>1</v>
      </c>
    </row>
    <row r="589" spans="1:37" x14ac:dyDescent="0.25">
      <c r="A589" s="18" t="s">
        <v>257</v>
      </c>
      <c r="B589" s="17" t="s">
        <v>258</v>
      </c>
      <c r="C589">
        <v>2014</v>
      </c>
      <c r="D589" s="3" t="s">
        <v>159</v>
      </c>
      <c r="E589" s="3" t="s">
        <v>576</v>
      </c>
      <c r="F589" s="31">
        <v>0</v>
      </c>
      <c r="G589" s="24">
        <v>0</v>
      </c>
      <c r="H589" s="5">
        <v>-6.3E-2</v>
      </c>
      <c r="I589" s="5">
        <v>2.1999999999999999E-2</v>
      </c>
      <c r="J589" s="18" t="s">
        <v>288</v>
      </c>
      <c r="K589" s="20" t="s">
        <v>276</v>
      </c>
      <c r="L589" s="4">
        <v>29344</v>
      </c>
      <c r="M589" s="7" t="s">
        <v>289</v>
      </c>
      <c r="N589" s="7" t="s">
        <v>826</v>
      </c>
      <c r="O589" s="7" t="s">
        <v>356</v>
      </c>
      <c r="P589">
        <v>1990</v>
      </c>
      <c r="Q589">
        <v>2011</v>
      </c>
      <c r="R589" t="s">
        <v>247</v>
      </c>
      <c r="S589">
        <v>0</v>
      </c>
      <c r="T589">
        <v>1</v>
      </c>
      <c r="U589">
        <v>0</v>
      </c>
      <c r="W589">
        <v>1</v>
      </c>
      <c r="Z589">
        <v>1</v>
      </c>
      <c r="AA589">
        <v>0</v>
      </c>
      <c r="AB589">
        <v>1</v>
      </c>
      <c r="AC589">
        <v>0</v>
      </c>
      <c r="AD589">
        <v>0</v>
      </c>
      <c r="AE589">
        <v>0</v>
      </c>
      <c r="AF589">
        <v>0</v>
      </c>
      <c r="AG589">
        <v>1</v>
      </c>
      <c r="AH589">
        <v>1</v>
      </c>
      <c r="AI589">
        <v>37</v>
      </c>
      <c r="AJ589">
        <v>10</v>
      </c>
      <c r="AK589" t="b">
        <v>1</v>
      </c>
    </row>
    <row r="590" spans="1:37" x14ac:dyDescent="0.25">
      <c r="A590" s="18" t="s">
        <v>538</v>
      </c>
      <c r="B590" s="17" t="s">
        <v>322</v>
      </c>
      <c r="C590">
        <v>2014</v>
      </c>
      <c r="D590" s="3" t="s">
        <v>25</v>
      </c>
      <c r="E590" s="3" t="s">
        <v>610</v>
      </c>
      <c r="F590" s="31">
        <v>0</v>
      </c>
      <c r="G590" s="26">
        <v>1</v>
      </c>
      <c r="H590" s="5">
        <v>-0.151</v>
      </c>
      <c r="I590" s="5">
        <v>7.9000000000000001E-2</v>
      </c>
      <c r="J590" s="18" t="s">
        <v>323</v>
      </c>
      <c r="K590" s="20" t="s">
        <v>276</v>
      </c>
      <c r="M590" s="7" t="s">
        <v>289</v>
      </c>
      <c r="N590" s="7" t="s">
        <v>826</v>
      </c>
      <c r="O590" s="7" t="s">
        <v>356</v>
      </c>
      <c r="P590">
        <v>1990</v>
      </c>
      <c r="Q590">
        <v>2010</v>
      </c>
      <c r="R590" t="s">
        <v>247</v>
      </c>
      <c r="S590">
        <v>0</v>
      </c>
      <c r="T590">
        <v>1</v>
      </c>
      <c r="U590">
        <v>0</v>
      </c>
      <c r="W590">
        <v>1</v>
      </c>
      <c r="Z590">
        <v>0</v>
      </c>
      <c r="AA590">
        <v>1</v>
      </c>
      <c r="AB590">
        <v>1</v>
      </c>
      <c r="AC590">
        <v>0</v>
      </c>
      <c r="AD590">
        <v>0</v>
      </c>
      <c r="AE590">
        <v>0</v>
      </c>
      <c r="AF590">
        <v>0</v>
      </c>
      <c r="AG590">
        <v>1</v>
      </c>
      <c r="AH590">
        <v>0</v>
      </c>
      <c r="AI590">
        <v>38</v>
      </c>
      <c r="AJ590">
        <v>17</v>
      </c>
      <c r="AK590" t="b">
        <v>1</v>
      </c>
    </row>
    <row r="591" spans="1:37" x14ac:dyDescent="0.25">
      <c r="A591" s="18" t="s">
        <v>538</v>
      </c>
      <c r="B591" s="17" t="s">
        <v>322</v>
      </c>
      <c r="C591">
        <v>2014</v>
      </c>
      <c r="D591" s="3" t="s">
        <v>25</v>
      </c>
      <c r="E591" s="3" t="s">
        <v>610</v>
      </c>
      <c r="F591" s="31">
        <v>0</v>
      </c>
      <c r="G591" s="26">
        <v>1</v>
      </c>
      <c r="H591" s="5">
        <v>5.0000000000000001E-3</v>
      </c>
      <c r="I591" s="5">
        <v>2.4E-2</v>
      </c>
      <c r="J591" s="18" t="str">
        <f>CONCATENATE("Table 3 (",LEFT(RIGHT(J590,4),1),",",TEXT(1+VALUE(LEFT(RIGHT(J590,2),1)),"0"),")")</f>
        <v>Table 3 (1,2)</v>
      </c>
      <c r="K591" s="20" t="s">
        <v>276</v>
      </c>
      <c r="M591" s="7" t="s">
        <v>289</v>
      </c>
      <c r="N591" s="7" t="s">
        <v>826</v>
      </c>
      <c r="O591" s="7" t="s">
        <v>356</v>
      </c>
      <c r="P591">
        <v>1990</v>
      </c>
      <c r="Q591">
        <v>2010</v>
      </c>
      <c r="R591" t="s">
        <v>247</v>
      </c>
      <c r="S591">
        <v>0</v>
      </c>
      <c r="T591">
        <v>1</v>
      </c>
      <c r="U591">
        <v>0</v>
      </c>
      <c r="W591">
        <v>1</v>
      </c>
      <c r="Z591">
        <v>0</v>
      </c>
      <c r="AA591">
        <v>1</v>
      </c>
      <c r="AB591">
        <v>1</v>
      </c>
      <c r="AC591">
        <v>0</v>
      </c>
      <c r="AD591">
        <v>0</v>
      </c>
      <c r="AE591">
        <v>0</v>
      </c>
      <c r="AF591">
        <v>0</v>
      </c>
      <c r="AG591">
        <v>1</v>
      </c>
      <c r="AH591">
        <v>0</v>
      </c>
      <c r="AI591">
        <v>38</v>
      </c>
      <c r="AJ591">
        <v>17</v>
      </c>
      <c r="AK591" t="b">
        <v>1</v>
      </c>
    </row>
    <row r="592" spans="1:37" x14ac:dyDescent="0.25">
      <c r="A592" s="18" t="s">
        <v>538</v>
      </c>
      <c r="B592" s="17" t="s">
        <v>322</v>
      </c>
      <c r="C592">
        <v>2014</v>
      </c>
      <c r="D592" s="3" t="s">
        <v>25</v>
      </c>
      <c r="E592" s="3" t="s">
        <v>610</v>
      </c>
      <c r="F592" s="31">
        <v>0</v>
      </c>
      <c r="G592" s="26">
        <v>1</v>
      </c>
      <c r="H592" s="5">
        <v>-2.1999999999999999E-2</v>
      </c>
      <c r="I592" s="5">
        <v>0.02</v>
      </c>
      <c r="J592" s="18" t="str">
        <f>CONCATENATE("Table 3 (",LEFT(RIGHT(J591,4),1),",",TEXT(1+VALUE(LEFT(RIGHT(J591,2),1)),"0"),")")</f>
        <v>Table 3 (1,3)</v>
      </c>
      <c r="K592" s="20" t="s">
        <v>276</v>
      </c>
      <c r="M592" s="7" t="s">
        <v>289</v>
      </c>
      <c r="N592" s="7" t="s">
        <v>826</v>
      </c>
      <c r="O592" s="7" t="s">
        <v>356</v>
      </c>
      <c r="P592">
        <v>1990</v>
      </c>
      <c r="Q592">
        <v>2010</v>
      </c>
      <c r="R592" t="s">
        <v>247</v>
      </c>
      <c r="S592">
        <v>0</v>
      </c>
      <c r="T592">
        <v>1</v>
      </c>
      <c r="U592">
        <v>0</v>
      </c>
      <c r="W592">
        <v>1</v>
      </c>
      <c r="Z592">
        <v>0</v>
      </c>
      <c r="AA592">
        <v>1</v>
      </c>
      <c r="AB592">
        <v>1</v>
      </c>
      <c r="AC592">
        <v>0</v>
      </c>
      <c r="AD592">
        <v>0</v>
      </c>
      <c r="AE592">
        <v>0</v>
      </c>
      <c r="AF592">
        <v>0</v>
      </c>
      <c r="AG592">
        <v>1</v>
      </c>
      <c r="AH592">
        <v>0</v>
      </c>
      <c r="AI592">
        <v>38</v>
      </c>
      <c r="AJ592">
        <v>17</v>
      </c>
      <c r="AK592" t="b">
        <v>1</v>
      </c>
    </row>
    <row r="593" spans="1:37" x14ac:dyDescent="0.25">
      <c r="A593" s="18" t="s">
        <v>538</v>
      </c>
      <c r="B593" s="17" t="s">
        <v>322</v>
      </c>
      <c r="C593">
        <v>2014</v>
      </c>
      <c r="D593" s="3" t="s">
        <v>25</v>
      </c>
      <c r="E593" s="3" t="s">
        <v>610</v>
      </c>
      <c r="F593" s="31">
        <v>0</v>
      </c>
      <c r="G593" s="26">
        <v>1</v>
      </c>
      <c r="H593" s="5">
        <v>-5.7000000000000002E-2</v>
      </c>
      <c r="I593" s="5">
        <v>0.02</v>
      </c>
      <c r="J593" s="18" t="str">
        <f>CONCATENATE("Table 3 (",LEFT(RIGHT(J592,4),1),",",TEXT(1+VALUE(LEFT(RIGHT(J592,2),1)),"0"),")")</f>
        <v>Table 3 (1,4)</v>
      </c>
      <c r="K593" s="20" t="s">
        <v>276</v>
      </c>
      <c r="M593" s="7" t="s">
        <v>289</v>
      </c>
      <c r="N593" s="7" t="s">
        <v>826</v>
      </c>
      <c r="O593" s="7" t="s">
        <v>356</v>
      </c>
      <c r="P593">
        <v>1990</v>
      </c>
      <c r="Q593">
        <v>2010</v>
      </c>
      <c r="R593" t="s">
        <v>247</v>
      </c>
      <c r="S593">
        <v>0</v>
      </c>
      <c r="T593">
        <v>1</v>
      </c>
      <c r="U593">
        <v>0</v>
      </c>
      <c r="W593">
        <v>1</v>
      </c>
      <c r="Z593">
        <v>0</v>
      </c>
      <c r="AA593">
        <v>1</v>
      </c>
      <c r="AB593">
        <v>1</v>
      </c>
      <c r="AC593">
        <v>0</v>
      </c>
      <c r="AD593">
        <v>0</v>
      </c>
      <c r="AE593">
        <v>0</v>
      </c>
      <c r="AF593">
        <v>0</v>
      </c>
      <c r="AG593">
        <v>1</v>
      </c>
      <c r="AH593">
        <v>0</v>
      </c>
      <c r="AI593">
        <v>38</v>
      </c>
      <c r="AJ593">
        <v>17</v>
      </c>
      <c r="AK593" t="b">
        <v>1</v>
      </c>
    </row>
    <row r="594" spans="1:37" x14ac:dyDescent="0.25">
      <c r="A594" s="18" t="s">
        <v>538</v>
      </c>
      <c r="B594" s="17" t="s">
        <v>322</v>
      </c>
      <c r="C594">
        <v>2014</v>
      </c>
      <c r="D594" s="3" t="s">
        <v>25</v>
      </c>
      <c r="E594" s="3" t="s">
        <v>610</v>
      </c>
      <c r="F594" s="31">
        <v>0</v>
      </c>
      <c r="G594" s="26">
        <v>1</v>
      </c>
      <c r="H594" s="5">
        <v>-4.2000000000000003E-2</v>
      </c>
      <c r="I594" s="5">
        <v>1.4999999999999999E-2</v>
      </c>
      <c r="J594" s="18" t="str">
        <f>CONCATENATE("Table 3 (",LEFT(RIGHT(J593,4),1),",",TEXT(1+VALUE(LEFT(RIGHT(J593,2),1)),"0"),")")</f>
        <v>Table 3 (1,5)</v>
      </c>
      <c r="K594" s="20" t="s">
        <v>276</v>
      </c>
      <c r="M594" s="7" t="s">
        <v>289</v>
      </c>
      <c r="N594" s="7" t="s">
        <v>826</v>
      </c>
      <c r="O594" s="7" t="s">
        <v>356</v>
      </c>
      <c r="P594">
        <v>1990</v>
      </c>
      <c r="Q594">
        <v>2010</v>
      </c>
      <c r="R594" t="s">
        <v>247</v>
      </c>
      <c r="S594">
        <v>0</v>
      </c>
      <c r="T594">
        <v>1</v>
      </c>
      <c r="U594">
        <v>0</v>
      </c>
      <c r="W594">
        <v>1</v>
      </c>
      <c r="Z594">
        <v>0</v>
      </c>
      <c r="AA594">
        <v>1</v>
      </c>
      <c r="AB594">
        <v>1</v>
      </c>
      <c r="AC594">
        <v>0</v>
      </c>
      <c r="AD594">
        <v>0</v>
      </c>
      <c r="AE594">
        <v>0</v>
      </c>
      <c r="AF594">
        <v>0</v>
      </c>
      <c r="AG594">
        <v>1</v>
      </c>
      <c r="AH594">
        <v>0</v>
      </c>
      <c r="AI594">
        <v>38</v>
      </c>
      <c r="AJ594">
        <v>17</v>
      </c>
      <c r="AK594" t="b">
        <v>1</v>
      </c>
    </row>
    <row r="595" spans="1:37" x14ac:dyDescent="0.25">
      <c r="A595" s="18" t="s">
        <v>538</v>
      </c>
      <c r="B595" s="17" t="s">
        <v>322</v>
      </c>
      <c r="C595">
        <v>2014</v>
      </c>
      <c r="D595" s="3" t="s">
        <v>25</v>
      </c>
      <c r="E595" s="3" t="s">
        <v>610</v>
      </c>
      <c r="F595" s="31">
        <v>0</v>
      </c>
      <c r="G595" s="26">
        <v>1</v>
      </c>
      <c r="H595" s="5">
        <v>-3.4000000000000002E-2</v>
      </c>
      <c r="I595" s="5">
        <v>1.6E-2</v>
      </c>
      <c r="J595" s="18" t="str">
        <f>CONCATENATE("Table 3 (",LEFT(RIGHT(J594,4),1),",",TEXT(1+VALUE(LEFT(RIGHT(J594,2),1)),"0"),")")</f>
        <v>Table 3 (1,6)</v>
      </c>
      <c r="K595" s="20" t="s">
        <v>276</v>
      </c>
      <c r="M595" s="7" t="s">
        <v>289</v>
      </c>
      <c r="N595" s="7" t="s">
        <v>826</v>
      </c>
      <c r="O595" s="7" t="s">
        <v>356</v>
      </c>
      <c r="P595">
        <v>1990</v>
      </c>
      <c r="Q595">
        <v>2010</v>
      </c>
      <c r="R595" t="s">
        <v>247</v>
      </c>
      <c r="S595">
        <v>0</v>
      </c>
      <c r="T595">
        <v>1</v>
      </c>
      <c r="U595">
        <v>0</v>
      </c>
      <c r="W595">
        <v>1</v>
      </c>
      <c r="Z595">
        <v>0</v>
      </c>
      <c r="AA595">
        <v>1</v>
      </c>
      <c r="AB595">
        <v>1</v>
      </c>
      <c r="AC595">
        <v>0</v>
      </c>
      <c r="AD595">
        <v>0</v>
      </c>
      <c r="AE595">
        <v>0</v>
      </c>
      <c r="AF595">
        <v>0</v>
      </c>
      <c r="AG595">
        <v>1</v>
      </c>
      <c r="AH595">
        <v>0</v>
      </c>
      <c r="AI595">
        <v>38</v>
      </c>
      <c r="AJ595">
        <v>17</v>
      </c>
      <c r="AK595" t="b">
        <v>1</v>
      </c>
    </row>
    <row r="596" spans="1:37" x14ac:dyDescent="0.25">
      <c r="A596" s="18" t="s">
        <v>538</v>
      </c>
      <c r="B596" s="17" t="s">
        <v>322</v>
      </c>
      <c r="C596">
        <v>2014</v>
      </c>
      <c r="D596" s="3" t="s">
        <v>25</v>
      </c>
      <c r="E596" s="3" t="s">
        <v>610</v>
      </c>
      <c r="F596" s="31">
        <v>0</v>
      </c>
      <c r="G596" s="24">
        <v>0</v>
      </c>
      <c r="H596" s="5">
        <v>5.0000000000000001E-3</v>
      </c>
      <c r="I596" s="5">
        <v>1.4999999999999999E-2</v>
      </c>
      <c r="J596" s="18" t="str">
        <f>CONCATENATE("Table 3 (",TEXT(1+VALUE(RIGHT(LEFT(J590,10),1)),"0"),",1)",": IDing factor models as QEs")</f>
        <v>Table 3 (2,1): IDing factor models as QEs</v>
      </c>
      <c r="K596" s="20" t="s">
        <v>276</v>
      </c>
      <c r="M596" s="7" t="s">
        <v>289</v>
      </c>
      <c r="N596" s="7" t="s">
        <v>826</v>
      </c>
      <c r="O596" s="7" t="s">
        <v>356</v>
      </c>
      <c r="P596">
        <v>1990</v>
      </c>
      <c r="Q596">
        <v>2010</v>
      </c>
      <c r="R596" t="s">
        <v>247</v>
      </c>
      <c r="S596">
        <v>0</v>
      </c>
      <c r="T596">
        <v>1</v>
      </c>
      <c r="U596">
        <v>0</v>
      </c>
      <c r="W596">
        <v>1</v>
      </c>
      <c r="Z596">
        <v>1</v>
      </c>
      <c r="AA596">
        <v>0</v>
      </c>
      <c r="AB596">
        <v>1</v>
      </c>
      <c r="AC596">
        <v>0</v>
      </c>
      <c r="AD596">
        <v>0</v>
      </c>
      <c r="AE596">
        <v>0</v>
      </c>
      <c r="AF596">
        <v>0</v>
      </c>
      <c r="AG596">
        <v>1</v>
      </c>
      <c r="AH596">
        <v>0</v>
      </c>
      <c r="AI596">
        <v>38</v>
      </c>
      <c r="AJ596">
        <v>17</v>
      </c>
      <c r="AK596" t="b">
        <v>1</v>
      </c>
    </row>
    <row r="597" spans="1:37" x14ac:dyDescent="0.25">
      <c r="A597" s="18" t="s">
        <v>538</v>
      </c>
      <c r="B597" s="17" t="s">
        <v>322</v>
      </c>
      <c r="C597">
        <v>2014</v>
      </c>
      <c r="D597" s="3" t="s">
        <v>25</v>
      </c>
      <c r="E597" s="3" t="s">
        <v>610</v>
      </c>
      <c r="F597" s="31">
        <v>0</v>
      </c>
      <c r="G597" s="24">
        <v>0</v>
      </c>
      <c r="H597" s="5">
        <v>1.6E-2</v>
      </c>
      <c r="I597" s="5">
        <v>1.4E-2</v>
      </c>
      <c r="J597" s="18" t="str">
        <f>CONCATENATE("Table 3 (",RIGHT(LEFT(J596,10),1),",",TEXT(1+VALUE(RIGHT(LEFT(J596,12),1)),"0"),")",": IDing factor models as QEs")</f>
        <v>Table 3 (2,2): IDing factor models as QEs</v>
      </c>
      <c r="K597" s="20" t="s">
        <v>276</v>
      </c>
      <c r="M597" s="7" t="s">
        <v>289</v>
      </c>
      <c r="N597" s="7" t="s">
        <v>826</v>
      </c>
      <c r="O597" s="7" t="s">
        <v>356</v>
      </c>
      <c r="P597">
        <v>1990</v>
      </c>
      <c r="Q597">
        <v>2010</v>
      </c>
      <c r="R597" t="s">
        <v>247</v>
      </c>
      <c r="S597">
        <v>0</v>
      </c>
      <c r="T597">
        <v>1</v>
      </c>
      <c r="U597">
        <v>0</v>
      </c>
      <c r="W597">
        <v>1</v>
      </c>
      <c r="Z597">
        <v>1</v>
      </c>
      <c r="AA597">
        <v>0</v>
      </c>
      <c r="AB597">
        <v>1</v>
      </c>
      <c r="AC597">
        <v>0</v>
      </c>
      <c r="AD597">
        <v>0</v>
      </c>
      <c r="AE597">
        <v>0</v>
      </c>
      <c r="AF597">
        <v>0</v>
      </c>
      <c r="AG597">
        <v>1</v>
      </c>
      <c r="AH597">
        <v>0</v>
      </c>
      <c r="AI597">
        <v>38</v>
      </c>
      <c r="AJ597">
        <v>17</v>
      </c>
      <c r="AK597" t="b">
        <v>1</v>
      </c>
    </row>
    <row r="598" spans="1:37" x14ac:dyDescent="0.25">
      <c r="A598" s="18" t="s">
        <v>538</v>
      </c>
      <c r="B598" s="17" t="s">
        <v>322</v>
      </c>
      <c r="C598">
        <v>2014</v>
      </c>
      <c r="D598" s="3" t="s">
        <v>25</v>
      </c>
      <c r="E598" s="3" t="s">
        <v>610</v>
      </c>
      <c r="F598" s="31">
        <v>0</v>
      </c>
      <c r="G598" s="24">
        <v>0</v>
      </c>
      <c r="H598" s="5">
        <v>-1.4999999999999999E-2</v>
      </c>
      <c r="I598" s="5">
        <v>1.4E-2</v>
      </c>
      <c r="J598" s="18" t="str">
        <f>CONCATENATE("Table 3 (",RIGHT(LEFT(J597,10),1),",",TEXT(1+VALUE(RIGHT(LEFT(J597,12),1)),"0"),")",": IDing factor models as QEs")</f>
        <v>Table 3 (2,3): IDing factor models as QEs</v>
      </c>
      <c r="K598" s="20" t="s">
        <v>276</v>
      </c>
      <c r="M598" s="7" t="s">
        <v>289</v>
      </c>
      <c r="N598" s="7" t="s">
        <v>826</v>
      </c>
      <c r="O598" s="7" t="s">
        <v>356</v>
      </c>
      <c r="P598">
        <v>1990</v>
      </c>
      <c r="Q598">
        <v>2010</v>
      </c>
      <c r="R598" t="s">
        <v>247</v>
      </c>
      <c r="S598">
        <v>0</v>
      </c>
      <c r="T598">
        <v>1</v>
      </c>
      <c r="U598">
        <v>0</v>
      </c>
      <c r="W598">
        <v>1</v>
      </c>
      <c r="Z598">
        <v>1</v>
      </c>
      <c r="AA598">
        <v>0</v>
      </c>
      <c r="AB598">
        <v>1</v>
      </c>
      <c r="AC598">
        <v>0</v>
      </c>
      <c r="AD598">
        <v>0</v>
      </c>
      <c r="AE598">
        <v>0</v>
      </c>
      <c r="AF598">
        <v>0</v>
      </c>
      <c r="AG598">
        <v>1</v>
      </c>
      <c r="AH598">
        <v>0</v>
      </c>
      <c r="AI598">
        <v>38</v>
      </c>
      <c r="AJ598">
        <v>17</v>
      </c>
      <c r="AK598" t="b">
        <v>1</v>
      </c>
    </row>
    <row r="599" spans="1:37" x14ac:dyDescent="0.25">
      <c r="A599" s="18" t="s">
        <v>538</v>
      </c>
      <c r="B599" s="17" t="s">
        <v>322</v>
      </c>
      <c r="C599">
        <v>2014</v>
      </c>
      <c r="D599" s="3" t="s">
        <v>25</v>
      </c>
      <c r="E599" s="3" t="s">
        <v>610</v>
      </c>
      <c r="F599" s="31">
        <v>0</v>
      </c>
      <c r="G599" s="24">
        <v>0</v>
      </c>
      <c r="H599" s="5">
        <v>-0.05</v>
      </c>
      <c r="I599" s="5">
        <v>1.2999999999999999E-2</v>
      </c>
      <c r="J599" s="18" t="str">
        <f>CONCATENATE("Table 3 (",RIGHT(LEFT(J598,10),1),",",TEXT(1+VALUE(RIGHT(LEFT(J598,12),1)),"0"),")",": IDing factor models as QEs")</f>
        <v>Table 3 (2,4): IDing factor models as QEs</v>
      </c>
      <c r="K599" s="20" t="s">
        <v>276</v>
      </c>
      <c r="M599" s="7" t="s">
        <v>289</v>
      </c>
      <c r="N599" s="7" t="s">
        <v>826</v>
      </c>
      <c r="O599" s="7" t="s">
        <v>356</v>
      </c>
      <c r="P599">
        <v>1990</v>
      </c>
      <c r="Q599">
        <v>2010</v>
      </c>
      <c r="R599" t="s">
        <v>247</v>
      </c>
      <c r="S599">
        <v>0</v>
      </c>
      <c r="T599">
        <v>1</v>
      </c>
      <c r="U599">
        <v>0</v>
      </c>
      <c r="W599">
        <v>1</v>
      </c>
      <c r="Z599">
        <v>1</v>
      </c>
      <c r="AA599">
        <v>0</v>
      </c>
      <c r="AB599">
        <v>1</v>
      </c>
      <c r="AC599">
        <v>0</v>
      </c>
      <c r="AD599">
        <v>0</v>
      </c>
      <c r="AE599">
        <v>0</v>
      </c>
      <c r="AF599">
        <v>0</v>
      </c>
      <c r="AG599">
        <v>1</v>
      </c>
      <c r="AH599">
        <v>0</v>
      </c>
      <c r="AI599">
        <v>38</v>
      </c>
      <c r="AJ599">
        <v>17</v>
      </c>
      <c r="AK599" t="b">
        <v>1</v>
      </c>
    </row>
    <row r="600" spans="1:37" x14ac:dyDescent="0.25">
      <c r="A600" s="18" t="s">
        <v>538</v>
      </c>
      <c r="B600" s="17" t="s">
        <v>322</v>
      </c>
      <c r="C600">
        <v>2014</v>
      </c>
      <c r="D600" s="3" t="s">
        <v>25</v>
      </c>
      <c r="E600" s="3" t="s">
        <v>610</v>
      </c>
      <c r="F600" s="31">
        <v>0</v>
      </c>
      <c r="G600" s="24">
        <v>0</v>
      </c>
      <c r="H600" s="5">
        <v>-2.7E-2</v>
      </c>
      <c r="I600" s="5">
        <v>1.4E-2</v>
      </c>
      <c r="J600" s="18" t="str">
        <f>CONCATENATE("Table 3 (",RIGHT(LEFT(J599,10),1),",",TEXT(1+VALUE(RIGHT(LEFT(J599,12),1)),"0"),")",": IDing factor models as QEs")</f>
        <v>Table 3 (2,5): IDing factor models as QEs</v>
      </c>
      <c r="K600" s="20" t="s">
        <v>276</v>
      </c>
      <c r="M600" s="7" t="s">
        <v>289</v>
      </c>
      <c r="N600" s="7" t="s">
        <v>826</v>
      </c>
      <c r="O600" s="7" t="s">
        <v>356</v>
      </c>
      <c r="P600">
        <v>1990</v>
      </c>
      <c r="Q600">
        <v>2010</v>
      </c>
      <c r="R600" t="s">
        <v>247</v>
      </c>
      <c r="S600">
        <v>0</v>
      </c>
      <c r="T600">
        <v>1</v>
      </c>
      <c r="U600">
        <v>0</v>
      </c>
      <c r="W600">
        <v>1</v>
      </c>
      <c r="Z600">
        <v>1</v>
      </c>
      <c r="AA600">
        <v>0</v>
      </c>
      <c r="AB600">
        <v>1</v>
      </c>
      <c r="AC600">
        <v>0</v>
      </c>
      <c r="AD600">
        <v>0</v>
      </c>
      <c r="AE600">
        <v>0</v>
      </c>
      <c r="AF600">
        <v>0</v>
      </c>
      <c r="AG600">
        <v>1</v>
      </c>
      <c r="AH600">
        <v>0</v>
      </c>
      <c r="AI600">
        <v>38</v>
      </c>
      <c r="AJ600">
        <v>17</v>
      </c>
      <c r="AK600" t="b">
        <v>1</v>
      </c>
    </row>
    <row r="601" spans="1:37" x14ac:dyDescent="0.25">
      <c r="A601" s="18" t="s">
        <v>538</v>
      </c>
      <c r="B601" s="17" t="s">
        <v>322</v>
      </c>
      <c r="C601">
        <v>2014</v>
      </c>
      <c r="D601" s="3" t="s">
        <v>25</v>
      </c>
      <c r="E601" s="3" t="s">
        <v>610</v>
      </c>
      <c r="F601" s="31">
        <v>0</v>
      </c>
      <c r="G601" s="24">
        <v>0</v>
      </c>
      <c r="H601" s="5">
        <v>-0.02</v>
      </c>
      <c r="I601" s="5">
        <v>1.2999999999999999E-2</v>
      </c>
      <c r="J601" s="18" t="str">
        <f>CONCATENATE("Table 3 (",RIGHT(LEFT(J600,10),1),",",TEXT(1+VALUE(RIGHT(LEFT(J600,12),1)),"0"),")",": IDing factor models as QEs")</f>
        <v>Table 3 (2,6): IDing factor models as QEs</v>
      </c>
      <c r="K601" s="20" t="s">
        <v>276</v>
      </c>
      <c r="M601" s="7" t="s">
        <v>289</v>
      </c>
      <c r="N601" s="7" t="s">
        <v>826</v>
      </c>
      <c r="O601" s="7" t="s">
        <v>356</v>
      </c>
      <c r="P601">
        <v>1990</v>
      </c>
      <c r="Q601">
        <v>2010</v>
      </c>
      <c r="R601" t="s">
        <v>247</v>
      </c>
      <c r="S601">
        <v>0</v>
      </c>
      <c r="T601">
        <v>1</v>
      </c>
      <c r="U601">
        <v>0</v>
      </c>
      <c r="W601">
        <v>1</v>
      </c>
      <c r="Z601">
        <v>1</v>
      </c>
      <c r="AA601">
        <v>0</v>
      </c>
      <c r="AB601">
        <v>1</v>
      </c>
      <c r="AC601">
        <v>0</v>
      </c>
      <c r="AD601">
        <v>0</v>
      </c>
      <c r="AE601">
        <v>0</v>
      </c>
      <c r="AF601">
        <v>0</v>
      </c>
      <c r="AG601">
        <v>1</v>
      </c>
      <c r="AH601">
        <v>0</v>
      </c>
      <c r="AI601">
        <v>38</v>
      </c>
      <c r="AJ601">
        <v>17</v>
      </c>
      <c r="AK601" t="b">
        <v>1</v>
      </c>
    </row>
    <row r="602" spans="1:37" x14ac:dyDescent="0.25">
      <c r="A602" s="18" t="s">
        <v>538</v>
      </c>
      <c r="B602" s="17" t="s">
        <v>322</v>
      </c>
      <c r="C602">
        <v>2014</v>
      </c>
      <c r="D602" s="3" t="s">
        <v>25</v>
      </c>
      <c r="E602" s="3" t="s">
        <v>610</v>
      </c>
      <c r="F602" s="31">
        <v>0</v>
      </c>
      <c r="G602" s="24">
        <v>0</v>
      </c>
      <c r="H602" s="5">
        <v>-1.2999999999999999E-2</v>
      </c>
      <c r="I602" s="5">
        <v>1.7000000000000001E-2</v>
      </c>
      <c r="J602" s="18" t="str">
        <f>CONCATENATE("Table 3 (",TEXT(1+VALUE(RIGHT(LEFT(J596,10),1)),"0"),",1)",": IDing factor models as QEs")</f>
        <v>Table 3 (3,1): IDing factor models as QEs</v>
      </c>
      <c r="K602" s="20" t="s">
        <v>276</v>
      </c>
      <c r="M602" s="7" t="s">
        <v>289</v>
      </c>
      <c r="N602" s="7" t="s">
        <v>826</v>
      </c>
      <c r="O602" s="7" t="s">
        <v>356</v>
      </c>
      <c r="P602">
        <v>1990</v>
      </c>
      <c r="Q602">
        <v>2010</v>
      </c>
      <c r="R602" t="s">
        <v>247</v>
      </c>
      <c r="S602">
        <v>0</v>
      </c>
      <c r="T602">
        <v>1</v>
      </c>
      <c r="U602">
        <v>0</v>
      </c>
      <c r="W602">
        <v>1</v>
      </c>
      <c r="Z602">
        <v>1</v>
      </c>
      <c r="AA602">
        <v>0</v>
      </c>
      <c r="AB602">
        <v>1</v>
      </c>
      <c r="AC602">
        <v>0</v>
      </c>
      <c r="AD602">
        <v>0</v>
      </c>
      <c r="AE602">
        <v>0</v>
      </c>
      <c r="AF602">
        <v>0</v>
      </c>
      <c r="AG602">
        <v>1</v>
      </c>
      <c r="AH602">
        <v>0</v>
      </c>
      <c r="AI602">
        <v>38</v>
      </c>
      <c r="AJ602">
        <v>17</v>
      </c>
      <c r="AK602" t="b">
        <v>1</v>
      </c>
    </row>
    <row r="603" spans="1:37" x14ac:dyDescent="0.25">
      <c r="A603" s="18" t="s">
        <v>538</v>
      </c>
      <c r="B603" s="17" t="s">
        <v>322</v>
      </c>
      <c r="C603">
        <v>2014</v>
      </c>
      <c r="D603" s="3" t="s">
        <v>25</v>
      </c>
      <c r="E603" s="3" t="s">
        <v>610</v>
      </c>
      <c r="F603" s="31">
        <v>0</v>
      </c>
      <c r="G603" s="24">
        <v>0</v>
      </c>
      <c r="H603" s="5">
        <v>-4.0000000000000001E-3</v>
      </c>
      <c r="I603" s="5">
        <v>1.7999999999999999E-2</v>
      </c>
      <c r="J603" s="18" t="str">
        <f>CONCATENATE("Table 3 (",RIGHT(LEFT(J602,10),1),",",TEXT(1+VALUE(RIGHT(LEFT(J602,12),1)),"0"),")",": IDing factor models as QEs")</f>
        <v>Table 3 (3,2): IDing factor models as QEs</v>
      </c>
      <c r="K603" s="20" t="s">
        <v>276</v>
      </c>
      <c r="M603" s="7" t="s">
        <v>289</v>
      </c>
      <c r="N603" s="7" t="s">
        <v>826</v>
      </c>
      <c r="O603" s="7" t="s">
        <v>356</v>
      </c>
      <c r="P603">
        <v>1990</v>
      </c>
      <c r="Q603">
        <v>2010</v>
      </c>
      <c r="R603" t="s">
        <v>247</v>
      </c>
      <c r="S603">
        <v>0</v>
      </c>
      <c r="T603">
        <v>1</v>
      </c>
      <c r="U603">
        <v>0</v>
      </c>
      <c r="W603">
        <v>1</v>
      </c>
      <c r="Z603">
        <v>1</v>
      </c>
      <c r="AA603">
        <v>0</v>
      </c>
      <c r="AB603">
        <v>1</v>
      </c>
      <c r="AC603">
        <v>0</v>
      </c>
      <c r="AD603">
        <v>0</v>
      </c>
      <c r="AE603">
        <v>0</v>
      </c>
      <c r="AF603">
        <v>0</v>
      </c>
      <c r="AG603">
        <v>1</v>
      </c>
      <c r="AH603">
        <v>0</v>
      </c>
      <c r="AI603">
        <v>38</v>
      </c>
      <c r="AJ603">
        <v>17</v>
      </c>
      <c r="AK603" t="b">
        <v>1</v>
      </c>
    </row>
    <row r="604" spans="1:37" x14ac:dyDescent="0.25">
      <c r="A604" s="18" t="s">
        <v>538</v>
      </c>
      <c r="B604" s="17" t="s">
        <v>322</v>
      </c>
      <c r="C604">
        <v>2014</v>
      </c>
      <c r="D604" s="3" t="s">
        <v>25</v>
      </c>
      <c r="E604" s="3" t="s">
        <v>610</v>
      </c>
      <c r="F604" s="31">
        <v>0</v>
      </c>
      <c r="G604" s="24">
        <v>0</v>
      </c>
      <c r="H604" s="5">
        <v>-2.4E-2</v>
      </c>
      <c r="I604" s="5">
        <v>1.7000000000000001E-2</v>
      </c>
      <c r="J604" s="18" t="str">
        <f>CONCATENATE("Table 3 (",RIGHT(LEFT(J603,10),1),",",TEXT(1+VALUE(RIGHT(LEFT(J603,12),1)),"0"),")",": IDing factor models as QEs")</f>
        <v>Table 3 (3,3): IDing factor models as QEs</v>
      </c>
      <c r="K604" s="20" t="s">
        <v>276</v>
      </c>
      <c r="M604" s="7" t="s">
        <v>289</v>
      </c>
      <c r="N604" s="7" t="s">
        <v>826</v>
      </c>
      <c r="O604" s="7" t="s">
        <v>356</v>
      </c>
      <c r="P604">
        <v>1990</v>
      </c>
      <c r="Q604">
        <v>2010</v>
      </c>
      <c r="R604" t="s">
        <v>247</v>
      </c>
      <c r="S604">
        <v>0</v>
      </c>
      <c r="T604">
        <v>1</v>
      </c>
      <c r="U604">
        <v>0</v>
      </c>
      <c r="W604">
        <v>1</v>
      </c>
      <c r="Z604">
        <v>1</v>
      </c>
      <c r="AA604">
        <v>0</v>
      </c>
      <c r="AB604">
        <v>1</v>
      </c>
      <c r="AC604">
        <v>0</v>
      </c>
      <c r="AD604">
        <v>0</v>
      </c>
      <c r="AE604">
        <v>0</v>
      </c>
      <c r="AF604">
        <v>0</v>
      </c>
      <c r="AG604">
        <v>1</v>
      </c>
      <c r="AH604">
        <v>0</v>
      </c>
      <c r="AI604">
        <v>38</v>
      </c>
      <c r="AJ604">
        <v>17</v>
      </c>
      <c r="AK604" t="b">
        <v>1</v>
      </c>
    </row>
    <row r="605" spans="1:37" x14ac:dyDescent="0.25">
      <c r="A605" s="18" t="s">
        <v>538</v>
      </c>
      <c r="B605" s="17" t="s">
        <v>322</v>
      </c>
      <c r="C605">
        <v>2014</v>
      </c>
      <c r="D605" s="3" t="s">
        <v>25</v>
      </c>
      <c r="E605" s="3" t="s">
        <v>610</v>
      </c>
      <c r="F605" s="31">
        <v>0</v>
      </c>
      <c r="G605" s="24">
        <v>0</v>
      </c>
      <c r="H605" s="5">
        <v>-3.1E-2</v>
      </c>
      <c r="I605" s="5">
        <v>1.7000000000000001E-2</v>
      </c>
      <c r="J605" s="18" t="str">
        <f>CONCATENATE("Table 3 (",RIGHT(LEFT(J604,10),1),",",TEXT(1+VALUE(RIGHT(LEFT(J604,12),1)),"0"),")",": IDing factor models as QEs")</f>
        <v>Table 3 (3,4): IDing factor models as QEs</v>
      </c>
      <c r="K605" s="20" t="s">
        <v>276</v>
      </c>
      <c r="M605" s="7" t="s">
        <v>289</v>
      </c>
      <c r="N605" s="7" t="s">
        <v>826</v>
      </c>
      <c r="O605" s="7" t="s">
        <v>356</v>
      </c>
      <c r="P605">
        <v>1990</v>
      </c>
      <c r="Q605">
        <v>2010</v>
      </c>
      <c r="R605" t="s">
        <v>247</v>
      </c>
      <c r="S605">
        <v>0</v>
      </c>
      <c r="T605">
        <v>1</v>
      </c>
      <c r="U605">
        <v>0</v>
      </c>
      <c r="W605">
        <v>1</v>
      </c>
      <c r="Z605">
        <v>1</v>
      </c>
      <c r="AA605">
        <v>0</v>
      </c>
      <c r="AB605">
        <v>1</v>
      </c>
      <c r="AC605">
        <v>0</v>
      </c>
      <c r="AD605">
        <v>0</v>
      </c>
      <c r="AE605">
        <v>0</v>
      </c>
      <c r="AF605">
        <v>0</v>
      </c>
      <c r="AG605">
        <v>1</v>
      </c>
      <c r="AH605">
        <v>0</v>
      </c>
      <c r="AI605">
        <v>38</v>
      </c>
      <c r="AJ605">
        <v>17</v>
      </c>
      <c r="AK605" t="b">
        <v>1</v>
      </c>
    </row>
    <row r="606" spans="1:37" x14ac:dyDescent="0.25">
      <c r="A606" s="18" t="s">
        <v>538</v>
      </c>
      <c r="B606" s="17" t="s">
        <v>322</v>
      </c>
      <c r="C606">
        <v>2014</v>
      </c>
      <c r="D606" s="3" t="s">
        <v>25</v>
      </c>
      <c r="E606" s="3" t="s">
        <v>610</v>
      </c>
      <c r="F606" s="31">
        <v>0</v>
      </c>
      <c r="G606" s="24">
        <v>0</v>
      </c>
      <c r="H606" s="5">
        <v>-2.9000000000000001E-2</v>
      </c>
      <c r="I606" s="5">
        <v>1.6E-2</v>
      </c>
      <c r="J606" s="18" t="str">
        <f>CONCATENATE("Table 3 (",RIGHT(LEFT(J605,10),1),",",TEXT(1+VALUE(RIGHT(LEFT(J605,12),1)),"0"),")",": IDing factor models as QEs")</f>
        <v>Table 3 (3,5): IDing factor models as QEs</v>
      </c>
      <c r="K606" s="20" t="s">
        <v>276</v>
      </c>
      <c r="M606" s="7" t="s">
        <v>289</v>
      </c>
      <c r="N606" s="7" t="s">
        <v>826</v>
      </c>
      <c r="O606" s="7" t="s">
        <v>356</v>
      </c>
      <c r="P606">
        <v>1990</v>
      </c>
      <c r="Q606">
        <v>2010</v>
      </c>
      <c r="R606" t="s">
        <v>247</v>
      </c>
      <c r="S606">
        <v>0</v>
      </c>
      <c r="T606">
        <v>1</v>
      </c>
      <c r="U606">
        <v>0</v>
      </c>
      <c r="W606">
        <v>1</v>
      </c>
      <c r="Z606">
        <v>1</v>
      </c>
      <c r="AA606">
        <v>0</v>
      </c>
      <c r="AB606">
        <v>1</v>
      </c>
      <c r="AC606">
        <v>0</v>
      </c>
      <c r="AD606">
        <v>0</v>
      </c>
      <c r="AE606">
        <v>0</v>
      </c>
      <c r="AF606">
        <v>0</v>
      </c>
      <c r="AG606">
        <v>1</v>
      </c>
      <c r="AH606">
        <v>0</v>
      </c>
      <c r="AI606">
        <v>38</v>
      </c>
      <c r="AJ606">
        <v>17</v>
      </c>
      <c r="AK606" t="b">
        <v>1</v>
      </c>
    </row>
    <row r="607" spans="1:37" x14ac:dyDescent="0.25">
      <c r="A607" s="18" t="s">
        <v>538</v>
      </c>
      <c r="B607" s="17" t="s">
        <v>322</v>
      </c>
      <c r="C607">
        <v>2014</v>
      </c>
      <c r="D607" s="3" t="s">
        <v>25</v>
      </c>
      <c r="E607" s="3" t="s">
        <v>610</v>
      </c>
      <c r="F607" s="31">
        <v>0</v>
      </c>
      <c r="G607" s="24">
        <v>0</v>
      </c>
      <c r="H607" s="5">
        <v>-1.2E-2</v>
      </c>
      <c r="I607" s="5">
        <v>1.4999999999999999E-2</v>
      </c>
      <c r="J607" s="18" t="str">
        <f>CONCATENATE("Table 3 (",RIGHT(LEFT(J606,10),1),",",TEXT(1+VALUE(RIGHT(LEFT(J606,12),1)),"0"),")",": IDing factor models as QEs")</f>
        <v>Table 3 (3,6): IDing factor models as QEs</v>
      </c>
      <c r="K607" s="20" t="s">
        <v>276</v>
      </c>
      <c r="M607" s="7" t="s">
        <v>289</v>
      </c>
      <c r="N607" s="7" t="s">
        <v>826</v>
      </c>
      <c r="O607" s="7" t="s">
        <v>356</v>
      </c>
      <c r="P607">
        <v>1990</v>
      </c>
      <c r="Q607">
        <v>2010</v>
      </c>
      <c r="R607" t="s">
        <v>247</v>
      </c>
      <c r="S607">
        <v>0</v>
      </c>
      <c r="T607">
        <v>1</v>
      </c>
      <c r="U607">
        <v>0</v>
      </c>
      <c r="W607">
        <v>1</v>
      </c>
      <c r="Z607">
        <v>1</v>
      </c>
      <c r="AA607">
        <v>0</v>
      </c>
      <c r="AB607">
        <v>1</v>
      </c>
      <c r="AC607">
        <v>0</v>
      </c>
      <c r="AD607">
        <v>0</v>
      </c>
      <c r="AE607">
        <v>0</v>
      </c>
      <c r="AF607">
        <v>0</v>
      </c>
      <c r="AG607">
        <v>1</v>
      </c>
      <c r="AH607">
        <v>0</v>
      </c>
      <c r="AI607">
        <v>38</v>
      </c>
      <c r="AJ607">
        <v>17</v>
      </c>
      <c r="AK607" t="b">
        <v>1</v>
      </c>
    </row>
    <row r="608" spans="1:37" x14ac:dyDescent="0.25">
      <c r="A608" s="18" t="s">
        <v>538</v>
      </c>
      <c r="B608" s="17" t="s">
        <v>322</v>
      </c>
      <c r="C608">
        <v>2014</v>
      </c>
      <c r="D608" s="3" t="s">
        <v>25</v>
      </c>
      <c r="E608" s="3" t="s">
        <v>610</v>
      </c>
      <c r="F608" s="31">
        <v>0</v>
      </c>
      <c r="G608" s="24">
        <v>0</v>
      </c>
      <c r="H608" s="5">
        <v>-6.0000000000000001E-3</v>
      </c>
      <c r="I608" s="5">
        <v>6.0000000000000001E-3</v>
      </c>
      <c r="J608" s="18" t="str">
        <f>CONCATENATE("Table 3 (",TEXT(1+VALUE(RIGHT(LEFT(J602,10),1)),"0"),",1)",": IDing factor models as QEs")</f>
        <v>Table 3 (4,1): IDing factor models as QEs</v>
      </c>
      <c r="K608" s="20" t="s">
        <v>276</v>
      </c>
      <c r="M608" s="7" t="s">
        <v>289</v>
      </c>
      <c r="N608" s="7" t="s">
        <v>826</v>
      </c>
      <c r="O608" s="7" t="s">
        <v>356</v>
      </c>
      <c r="P608">
        <v>1990</v>
      </c>
      <c r="Q608">
        <v>2010</v>
      </c>
      <c r="R608" t="s">
        <v>247</v>
      </c>
      <c r="S608">
        <v>0</v>
      </c>
      <c r="T608">
        <v>1</v>
      </c>
      <c r="U608">
        <v>0</v>
      </c>
      <c r="W608">
        <v>1</v>
      </c>
      <c r="Z608">
        <v>1</v>
      </c>
      <c r="AA608">
        <v>0</v>
      </c>
      <c r="AB608">
        <v>1</v>
      </c>
      <c r="AC608">
        <v>0</v>
      </c>
      <c r="AD608">
        <v>0</v>
      </c>
      <c r="AE608">
        <v>0</v>
      </c>
      <c r="AF608">
        <v>0</v>
      </c>
      <c r="AG608">
        <v>1</v>
      </c>
      <c r="AH608">
        <v>0</v>
      </c>
      <c r="AI608">
        <v>38</v>
      </c>
      <c r="AJ608">
        <v>17</v>
      </c>
      <c r="AK608" t="b">
        <v>1</v>
      </c>
    </row>
    <row r="609" spans="1:37" x14ac:dyDescent="0.25">
      <c r="A609" s="18" t="s">
        <v>538</v>
      </c>
      <c r="B609" s="17" t="s">
        <v>322</v>
      </c>
      <c r="C609">
        <v>2014</v>
      </c>
      <c r="D609" s="3" t="s">
        <v>25</v>
      </c>
      <c r="E609" s="3" t="s">
        <v>610</v>
      </c>
      <c r="F609" s="31">
        <v>0</v>
      </c>
      <c r="G609" s="24">
        <v>0</v>
      </c>
      <c r="H609" s="5">
        <v>-8.0000000000000002E-3</v>
      </c>
      <c r="I609" s="5">
        <v>6.0000000000000001E-3</v>
      </c>
      <c r="J609" s="18" t="str">
        <f>CONCATENATE("Table 3 (",RIGHT(LEFT(J608,10),1),",",TEXT(1+VALUE(RIGHT(LEFT(J608,12),1)),"0"),")",": IDing factor models as QEs")</f>
        <v>Table 3 (4,2): IDing factor models as QEs</v>
      </c>
      <c r="K609" s="20" t="s">
        <v>276</v>
      </c>
      <c r="M609" s="7" t="s">
        <v>289</v>
      </c>
      <c r="N609" s="7" t="s">
        <v>826</v>
      </c>
      <c r="O609" s="7" t="s">
        <v>356</v>
      </c>
      <c r="P609">
        <v>1990</v>
      </c>
      <c r="Q609">
        <v>2010</v>
      </c>
      <c r="R609" t="s">
        <v>247</v>
      </c>
      <c r="S609">
        <v>0</v>
      </c>
      <c r="T609">
        <v>1</v>
      </c>
      <c r="U609">
        <v>0</v>
      </c>
      <c r="W609">
        <v>1</v>
      </c>
      <c r="Z609">
        <v>1</v>
      </c>
      <c r="AA609">
        <v>0</v>
      </c>
      <c r="AB609">
        <v>1</v>
      </c>
      <c r="AC609">
        <v>0</v>
      </c>
      <c r="AD609">
        <v>0</v>
      </c>
      <c r="AE609">
        <v>0</v>
      </c>
      <c r="AF609">
        <v>0</v>
      </c>
      <c r="AG609">
        <v>1</v>
      </c>
      <c r="AH609">
        <v>0</v>
      </c>
      <c r="AI609">
        <v>38</v>
      </c>
      <c r="AJ609">
        <v>17</v>
      </c>
      <c r="AK609" t="b">
        <v>1</v>
      </c>
    </row>
    <row r="610" spans="1:37" x14ac:dyDescent="0.25">
      <c r="A610" s="18" t="s">
        <v>538</v>
      </c>
      <c r="B610" s="17" t="s">
        <v>322</v>
      </c>
      <c r="C610">
        <v>2014</v>
      </c>
      <c r="D610" s="3" t="s">
        <v>25</v>
      </c>
      <c r="E610" s="3" t="s">
        <v>610</v>
      </c>
      <c r="F610" s="31">
        <v>0</v>
      </c>
      <c r="G610" s="24">
        <v>0</v>
      </c>
      <c r="H610" s="5">
        <v>-1.6E-2</v>
      </c>
      <c r="I610" s="5">
        <v>6.0000000000000001E-3</v>
      </c>
      <c r="J610" s="18" t="str">
        <f>CONCATENATE("Table 3 (",RIGHT(LEFT(J609,10),1),",",TEXT(1+VALUE(RIGHT(LEFT(J609,12),1)),"0"),")",": IDing factor models as QEs")</f>
        <v>Table 3 (4,3): IDing factor models as QEs</v>
      </c>
      <c r="K610" s="20" t="s">
        <v>276</v>
      </c>
      <c r="M610" s="7" t="s">
        <v>289</v>
      </c>
      <c r="N610" s="7" t="s">
        <v>826</v>
      </c>
      <c r="O610" s="7" t="s">
        <v>356</v>
      </c>
      <c r="P610">
        <v>1990</v>
      </c>
      <c r="Q610">
        <v>2010</v>
      </c>
      <c r="R610" t="s">
        <v>247</v>
      </c>
      <c r="S610">
        <v>0</v>
      </c>
      <c r="T610">
        <v>1</v>
      </c>
      <c r="U610">
        <v>0</v>
      </c>
      <c r="W610">
        <v>1</v>
      </c>
      <c r="Z610">
        <v>1</v>
      </c>
      <c r="AA610">
        <v>0</v>
      </c>
      <c r="AB610">
        <v>1</v>
      </c>
      <c r="AC610">
        <v>0</v>
      </c>
      <c r="AD610">
        <v>0</v>
      </c>
      <c r="AE610">
        <v>0</v>
      </c>
      <c r="AF610">
        <v>0</v>
      </c>
      <c r="AG610">
        <v>1</v>
      </c>
      <c r="AH610">
        <v>0</v>
      </c>
      <c r="AI610">
        <v>38</v>
      </c>
      <c r="AJ610">
        <v>17</v>
      </c>
      <c r="AK610" t="b">
        <v>1</v>
      </c>
    </row>
    <row r="611" spans="1:37" x14ac:dyDescent="0.25">
      <c r="A611" s="18" t="s">
        <v>538</v>
      </c>
      <c r="B611" s="17" t="s">
        <v>322</v>
      </c>
      <c r="C611">
        <v>2014</v>
      </c>
      <c r="D611" s="3" t="s">
        <v>25</v>
      </c>
      <c r="E611" s="3" t="s">
        <v>610</v>
      </c>
      <c r="F611" s="31">
        <v>0</v>
      </c>
      <c r="G611" s="24">
        <v>0</v>
      </c>
      <c r="H611" s="5">
        <v>-6.0000000000000001E-3</v>
      </c>
      <c r="I611" s="5">
        <v>6.0000000000000001E-3</v>
      </c>
      <c r="J611" s="18" t="str">
        <f>CONCATENATE("Table 3 (",RIGHT(LEFT(J610,10),1),",",TEXT(1+VALUE(RIGHT(LEFT(J610,12),1)),"0"),")",": IDing factor models as QEs")</f>
        <v>Table 3 (4,4): IDing factor models as QEs</v>
      </c>
      <c r="K611" s="20" t="s">
        <v>276</v>
      </c>
      <c r="M611" s="7" t="s">
        <v>289</v>
      </c>
      <c r="N611" s="7" t="s">
        <v>826</v>
      </c>
      <c r="O611" s="7" t="s">
        <v>356</v>
      </c>
      <c r="P611">
        <v>1990</v>
      </c>
      <c r="Q611">
        <v>2010</v>
      </c>
      <c r="R611" t="s">
        <v>247</v>
      </c>
      <c r="S611">
        <v>0</v>
      </c>
      <c r="T611">
        <v>1</v>
      </c>
      <c r="U611">
        <v>0</v>
      </c>
      <c r="W611">
        <v>1</v>
      </c>
      <c r="Z611">
        <v>1</v>
      </c>
      <c r="AA611">
        <v>0</v>
      </c>
      <c r="AB611">
        <v>1</v>
      </c>
      <c r="AC611">
        <v>0</v>
      </c>
      <c r="AD611">
        <v>0</v>
      </c>
      <c r="AE611">
        <v>0</v>
      </c>
      <c r="AF611">
        <v>0</v>
      </c>
      <c r="AG611">
        <v>1</v>
      </c>
      <c r="AH611">
        <v>0</v>
      </c>
      <c r="AI611">
        <v>38</v>
      </c>
      <c r="AJ611">
        <v>17</v>
      </c>
      <c r="AK611" t="b">
        <v>1</v>
      </c>
    </row>
    <row r="612" spans="1:37" x14ac:dyDescent="0.25">
      <c r="A612" s="18" t="s">
        <v>538</v>
      </c>
      <c r="B612" s="17" t="s">
        <v>322</v>
      </c>
      <c r="C612">
        <v>2014</v>
      </c>
      <c r="D612" s="3" t="s">
        <v>25</v>
      </c>
      <c r="E612" s="3" t="s">
        <v>610</v>
      </c>
      <c r="F612" s="31">
        <v>0</v>
      </c>
      <c r="G612" s="24">
        <v>0</v>
      </c>
      <c r="H612" s="5">
        <v>3.0000000000000001E-3</v>
      </c>
      <c r="I612" s="5">
        <v>6.0000000000000001E-3</v>
      </c>
      <c r="J612" s="18" t="str">
        <f>CONCATENATE("Table 3 (",RIGHT(LEFT(J611,10),1),",",TEXT(1+VALUE(RIGHT(LEFT(J611,12),1)),"0"),")",": IDing factor models as QEs")</f>
        <v>Table 3 (4,5): IDing factor models as QEs</v>
      </c>
      <c r="K612" s="20" t="s">
        <v>276</v>
      </c>
      <c r="M612" s="7" t="s">
        <v>289</v>
      </c>
      <c r="N612" s="7" t="s">
        <v>826</v>
      </c>
      <c r="O612" s="7" t="s">
        <v>356</v>
      </c>
      <c r="P612">
        <v>1990</v>
      </c>
      <c r="Q612">
        <v>2010</v>
      </c>
      <c r="R612" t="s">
        <v>247</v>
      </c>
      <c r="S612">
        <v>0</v>
      </c>
      <c r="T612">
        <v>1</v>
      </c>
      <c r="U612">
        <v>0</v>
      </c>
      <c r="W612">
        <v>1</v>
      </c>
      <c r="Z612">
        <v>1</v>
      </c>
      <c r="AA612">
        <v>0</v>
      </c>
      <c r="AB612">
        <v>1</v>
      </c>
      <c r="AC612">
        <v>0</v>
      </c>
      <c r="AD612">
        <v>0</v>
      </c>
      <c r="AE612">
        <v>0</v>
      </c>
      <c r="AF612">
        <v>0</v>
      </c>
      <c r="AG612">
        <v>1</v>
      </c>
      <c r="AH612">
        <v>0</v>
      </c>
      <c r="AI612">
        <v>38</v>
      </c>
      <c r="AJ612">
        <v>17</v>
      </c>
      <c r="AK612" t="b">
        <v>1</v>
      </c>
    </row>
    <row r="613" spans="1:37" x14ac:dyDescent="0.25">
      <c r="A613" s="18" t="s">
        <v>538</v>
      </c>
      <c r="B613" s="17" t="s">
        <v>322</v>
      </c>
      <c r="C613">
        <v>2014</v>
      </c>
      <c r="D613" s="3" t="s">
        <v>25</v>
      </c>
      <c r="E613" s="3" t="s">
        <v>610</v>
      </c>
      <c r="F613" s="31">
        <v>0</v>
      </c>
      <c r="G613" s="24">
        <v>0</v>
      </c>
      <c r="H613" s="5">
        <v>1E-3</v>
      </c>
      <c r="I613" s="5">
        <v>6.0000000000000001E-3</v>
      </c>
      <c r="J613" s="18" t="str">
        <f>CONCATENATE("Table 3 (",RIGHT(LEFT(J612,10),1),",",TEXT(1+VALUE(RIGHT(LEFT(J612,12),1)),"0"),")",": IDing factor models as QEs")</f>
        <v>Table 3 (4,6): IDing factor models as QEs</v>
      </c>
      <c r="K613" s="20" t="s">
        <v>276</v>
      </c>
      <c r="M613" s="7" t="s">
        <v>289</v>
      </c>
      <c r="N613" s="7" t="s">
        <v>826</v>
      </c>
      <c r="O613" s="7" t="s">
        <v>356</v>
      </c>
      <c r="P613">
        <v>1990</v>
      </c>
      <c r="Q613">
        <v>2010</v>
      </c>
      <c r="R613" t="s">
        <v>247</v>
      </c>
      <c r="S613">
        <v>0</v>
      </c>
      <c r="T613">
        <v>1</v>
      </c>
      <c r="U613">
        <v>0</v>
      </c>
      <c r="W613">
        <v>1</v>
      </c>
      <c r="Z613">
        <v>1</v>
      </c>
      <c r="AA613">
        <v>0</v>
      </c>
      <c r="AB613">
        <v>1</v>
      </c>
      <c r="AC613">
        <v>0</v>
      </c>
      <c r="AD613">
        <v>0</v>
      </c>
      <c r="AE613">
        <v>0</v>
      </c>
      <c r="AF613">
        <v>0</v>
      </c>
      <c r="AG613">
        <v>1</v>
      </c>
      <c r="AH613">
        <v>0</v>
      </c>
      <c r="AI613">
        <v>38</v>
      </c>
      <c r="AJ613">
        <v>17</v>
      </c>
      <c r="AK613" t="b">
        <v>1</v>
      </c>
    </row>
    <row r="614" spans="1:37" x14ac:dyDescent="0.25">
      <c r="A614" s="18" t="s">
        <v>538</v>
      </c>
      <c r="B614" s="17" t="s">
        <v>322</v>
      </c>
      <c r="C614">
        <v>2014</v>
      </c>
      <c r="D614" s="3" t="s">
        <v>25</v>
      </c>
      <c r="E614" s="3" t="s">
        <v>610</v>
      </c>
      <c r="F614" s="31">
        <v>0</v>
      </c>
      <c r="G614" s="26">
        <v>1</v>
      </c>
      <c r="H614" s="5">
        <v>-0.106</v>
      </c>
      <c r="I614" s="5">
        <v>6.5000000000000002E-2</v>
      </c>
      <c r="J614" s="18" t="str">
        <f>CONCATENATE("Table 3 (",TEXT(1+VALUE(RIGHT(LEFT(J608,10),1)),"0"),",1)")</f>
        <v>Table 3 (5,1)</v>
      </c>
      <c r="K614" s="20" t="s">
        <v>276</v>
      </c>
      <c r="M614" s="7" t="s">
        <v>289</v>
      </c>
      <c r="N614" s="7" t="s">
        <v>826</v>
      </c>
      <c r="O614" s="7" t="s">
        <v>356</v>
      </c>
      <c r="P614">
        <v>1990</v>
      </c>
      <c r="Q614">
        <v>2010</v>
      </c>
      <c r="R614" t="s">
        <v>247</v>
      </c>
      <c r="S614">
        <v>0</v>
      </c>
      <c r="T614">
        <v>1</v>
      </c>
      <c r="U614">
        <v>0</v>
      </c>
      <c r="W614">
        <v>1</v>
      </c>
      <c r="Z614">
        <v>1</v>
      </c>
      <c r="AA614">
        <v>0</v>
      </c>
      <c r="AB614">
        <v>1</v>
      </c>
      <c r="AC614">
        <v>0</v>
      </c>
      <c r="AD614">
        <v>0</v>
      </c>
      <c r="AE614">
        <v>0</v>
      </c>
      <c r="AF614">
        <v>0</v>
      </c>
      <c r="AG614">
        <v>1</v>
      </c>
      <c r="AH614">
        <v>0</v>
      </c>
      <c r="AI614">
        <v>38</v>
      </c>
      <c r="AJ614">
        <v>17</v>
      </c>
      <c r="AK614" t="b">
        <v>1</v>
      </c>
    </row>
    <row r="615" spans="1:37" x14ac:dyDescent="0.25">
      <c r="A615" s="18" t="s">
        <v>538</v>
      </c>
      <c r="B615" s="17" t="s">
        <v>322</v>
      </c>
      <c r="C615">
        <v>2014</v>
      </c>
      <c r="D615" s="3" t="s">
        <v>25</v>
      </c>
      <c r="E615" s="3" t="s">
        <v>610</v>
      </c>
      <c r="F615" s="31">
        <v>0</v>
      </c>
      <c r="G615" s="26">
        <v>1</v>
      </c>
      <c r="H615" s="5">
        <v>0.01</v>
      </c>
      <c r="I615" s="5">
        <v>2.1000000000000001E-2</v>
      </c>
      <c r="J615" s="18" t="str">
        <f>CONCATENATE("Table 3 (",LEFT(RIGHT(J614,4),1),",",TEXT(1+VALUE(RIGHT(LEFT(J614,12),1)),"0"),")")</f>
        <v>Table 3 (5,2)</v>
      </c>
      <c r="K615" s="20" t="s">
        <v>276</v>
      </c>
      <c r="M615" s="7" t="s">
        <v>289</v>
      </c>
      <c r="N615" s="7" t="s">
        <v>826</v>
      </c>
      <c r="O615" s="7" t="s">
        <v>356</v>
      </c>
      <c r="P615">
        <v>1990</v>
      </c>
      <c r="Q615">
        <v>2010</v>
      </c>
      <c r="R615" t="s">
        <v>247</v>
      </c>
      <c r="S615">
        <v>0</v>
      </c>
      <c r="T615">
        <v>1</v>
      </c>
      <c r="U615">
        <v>0</v>
      </c>
      <c r="W615">
        <v>1</v>
      </c>
      <c r="Z615">
        <v>1</v>
      </c>
      <c r="AA615">
        <v>0</v>
      </c>
      <c r="AB615">
        <v>1</v>
      </c>
      <c r="AC615">
        <v>0</v>
      </c>
      <c r="AD615">
        <v>0</v>
      </c>
      <c r="AE615">
        <v>0</v>
      </c>
      <c r="AF615">
        <v>0</v>
      </c>
      <c r="AG615">
        <v>1</v>
      </c>
      <c r="AH615">
        <v>0</v>
      </c>
      <c r="AI615">
        <v>38</v>
      </c>
      <c r="AJ615">
        <v>17</v>
      </c>
      <c r="AK615" t="b">
        <v>1</v>
      </c>
    </row>
    <row r="616" spans="1:37" x14ac:dyDescent="0.25">
      <c r="A616" s="18" t="s">
        <v>538</v>
      </c>
      <c r="B616" s="17" t="s">
        <v>322</v>
      </c>
      <c r="C616">
        <v>2014</v>
      </c>
      <c r="D616" s="3" t="s">
        <v>25</v>
      </c>
      <c r="E616" s="3" t="s">
        <v>610</v>
      </c>
      <c r="F616" s="31">
        <v>0</v>
      </c>
      <c r="G616" s="26">
        <v>1</v>
      </c>
      <c r="H616" s="5">
        <v>-1.6E-2</v>
      </c>
      <c r="I616" s="5">
        <v>2.8000000000000001E-2</v>
      </c>
      <c r="J616" s="18" t="str">
        <f>CONCATENATE("Table 3 (",LEFT(RIGHT(J615,4),1),",",TEXT(1+VALUE(RIGHT(LEFT(J615,12),1)),"0"),")")</f>
        <v>Table 3 (5,3)</v>
      </c>
      <c r="K616" s="20" t="s">
        <v>276</v>
      </c>
      <c r="M616" s="7" t="s">
        <v>289</v>
      </c>
      <c r="N616" s="7" t="s">
        <v>826</v>
      </c>
      <c r="O616" s="7" t="s">
        <v>356</v>
      </c>
      <c r="P616">
        <v>1990</v>
      </c>
      <c r="Q616">
        <v>2010</v>
      </c>
      <c r="R616" t="s">
        <v>247</v>
      </c>
      <c r="S616">
        <v>0</v>
      </c>
      <c r="T616">
        <v>1</v>
      </c>
      <c r="U616">
        <v>0</v>
      </c>
      <c r="W616">
        <v>1</v>
      </c>
      <c r="Z616">
        <v>1</v>
      </c>
      <c r="AA616">
        <v>0</v>
      </c>
      <c r="AB616">
        <v>1</v>
      </c>
      <c r="AC616">
        <v>0</v>
      </c>
      <c r="AD616">
        <v>0</v>
      </c>
      <c r="AE616">
        <v>0</v>
      </c>
      <c r="AF616">
        <v>0</v>
      </c>
      <c r="AG616">
        <v>1</v>
      </c>
      <c r="AH616">
        <v>0</v>
      </c>
      <c r="AI616">
        <v>38</v>
      </c>
      <c r="AJ616">
        <v>17</v>
      </c>
      <c r="AK616" t="b">
        <v>1</v>
      </c>
    </row>
    <row r="617" spans="1:37" x14ac:dyDescent="0.25">
      <c r="A617" s="18" t="s">
        <v>538</v>
      </c>
      <c r="B617" s="17" t="s">
        <v>322</v>
      </c>
      <c r="C617">
        <v>2014</v>
      </c>
      <c r="D617" s="3" t="s">
        <v>25</v>
      </c>
      <c r="E617" s="3" t="s">
        <v>610</v>
      </c>
      <c r="F617" s="31">
        <v>0</v>
      </c>
      <c r="G617" s="26">
        <v>1</v>
      </c>
      <c r="H617" s="5">
        <v>-3.7999999999999999E-2</v>
      </c>
      <c r="I617" s="5">
        <v>0.03</v>
      </c>
      <c r="J617" s="18" t="str">
        <f>CONCATENATE("Table 3 (",LEFT(RIGHT(J616,4),1),",",TEXT(1+VALUE(RIGHT(LEFT(J616,12),1)),"0"),")")</f>
        <v>Table 3 (5,4)</v>
      </c>
      <c r="K617" s="20" t="s">
        <v>276</v>
      </c>
      <c r="M617" s="7" t="s">
        <v>289</v>
      </c>
      <c r="N617" s="7" t="s">
        <v>826</v>
      </c>
      <c r="O617" s="7" t="s">
        <v>356</v>
      </c>
      <c r="P617">
        <v>1990</v>
      </c>
      <c r="Q617">
        <v>2010</v>
      </c>
      <c r="R617" t="s">
        <v>247</v>
      </c>
      <c r="S617">
        <v>0</v>
      </c>
      <c r="T617">
        <v>1</v>
      </c>
      <c r="U617">
        <v>0</v>
      </c>
      <c r="W617">
        <v>1</v>
      </c>
      <c r="Z617">
        <v>1</v>
      </c>
      <c r="AA617">
        <v>0</v>
      </c>
      <c r="AB617">
        <v>1</v>
      </c>
      <c r="AC617">
        <v>0</v>
      </c>
      <c r="AD617">
        <v>0</v>
      </c>
      <c r="AE617">
        <v>0</v>
      </c>
      <c r="AF617">
        <v>0</v>
      </c>
      <c r="AG617">
        <v>1</v>
      </c>
      <c r="AH617">
        <v>0</v>
      </c>
      <c r="AI617">
        <v>38</v>
      </c>
      <c r="AJ617">
        <v>17</v>
      </c>
      <c r="AK617" t="b">
        <v>1</v>
      </c>
    </row>
    <row r="618" spans="1:37" x14ac:dyDescent="0.25">
      <c r="A618" s="18" t="s">
        <v>538</v>
      </c>
      <c r="B618" s="17" t="s">
        <v>322</v>
      </c>
      <c r="C618">
        <v>2014</v>
      </c>
      <c r="D618" s="3" t="s">
        <v>25</v>
      </c>
      <c r="E618" s="3" t="s">
        <v>610</v>
      </c>
      <c r="F618" s="31">
        <v>0</v>
      </c>
      <c r="G618" s="26">
        <v>1</v>
      </c>
      <c r="H618" s="5">
        <v>-0.02</v>
      </c>
      <c r="I618" s="5">
        <v>2.1999999999999999E-2</v>
      </c>
      <c r="J618" s="18" t="str">
        <f>CONCATENATE("Table 3 (",LEFT(RIGHT(J617,4),1),",",TEXT(1+VALUE(RIGHT(LEFT(J617,12),1)),"0"),")")</f>
        <v>Table 3 (5,5)</v>
      </c>
      <c r="K618" s="20" t="s">
        <v>276</v>
      </c>
      <c r="M618" s="7" t="s">
        <v>289</v>
      </c>
      <c r="N618" s="7" t="s">
        <v>826</v>
      </c>
      <c r="O618" s="7" t="s">
        <v>356</v>
      </c>
      <c r="P618">
        <v>1990</v>
      </c>
      <c r="Q618">
        <v>2010</v>
      </c>
      <c r="R618" t="s">
        <v>247</v>
      </c>
      <c r="S618">
        <v>0</v>
      </c>
      <c r="T618">
        <v>1</v>
      </c>
      <c r="U618">
        <v>0</v>
      </c>
      <c r="W618">
        <v>1</v>
      </c>
      <c r="Z618">
        <v>1</v>
      </c>
      <c r="AA618">
        <v>0</v>
      </c>
      <c r="AB618">
        <v>1</v>
      </c>
      <c r="AC618">
        <v>0</v>
      </c>
      <c r="AD618">
        <v>0</v>
      </c>
      <c r="AE618">
        <v>0</v>
      </c>
      <c r="AF618">
        <v>0</v>
      </c>
      <c r="AG618">
        <v>1</v>
      </c>
      <c r="AH618">
        <v>0</v>
      </c>
      <c r="AI618">
        <v>38</v>
      </c>
      <c r="AJ618">
        <v>17</v>
      </c>
      <c r="AK618" t="b">
        <v>1</v>
      </c>
    </row>
    <row r="619" spans="1:37" x14ac:dyDescent="0.25">
      <c r="A619" s="18" t="s">
        <v>538</v>
      </c>
      <c r="B619" s="17" t="s">
        <v>322</v>
      </c>
      <c r="C619">
        <v>2014</v>
      </c>
      <c r="D619" s="3" t="s">
        <v>25</v>
      </c>
      <c r="E619" s="3" t="s">
        <v>610</v>
      </c>
      <c r="F619" s="31">
        <v>0</v>
      </c>
      <c r="G619" s="26">
        <v>1</v>
      </c>
      <c r="H619" s="5">
        <v>-1.2999999999999999E-2</v>
      </c>
      <c r="I619" s="5">
        <v>2.1000000000000001E-2</v>
      </c>
      <c r="J619" s="18" t="str">
        <f>CONCATENATE("Table 3 (",LEFT(RIGHT(J618,4),1),",",TEXT(1+VALUE(RIGHT(LEFT(J618,12),1)),"0"),")")</f>
        <v>Table 3 (5,6)</v>
      </c>
      <c r="K619" s="20" t="s">
        <v>276</v>
      </c>
      <c r="M619" s="7" t="s">
        <v>289</v>
      </c>
      <c r="N619" s="7" t="s">
        <v>826</v>
      </c>
      <c r="O619" s="7" t="s">
        <v>356</v>
      </c>
      <c r="P619">
        <v>1990</v>
      </c>
      <c r="Q619">
        <v>2010</v>
      </c>
      <c r="R619" t="s">
        <v>247</v>
      </c>
      <c r="S619">
        <v>0</v>
      </c>
      <c r="T619">
        <v>1</v>
      </c>
      <c r="U619">
        <v>0</v>
      </c>
      <c r="W619">
        <v>1</v>
      </c>
      <c r="Z619">
        <v>1</v>
      </c>
      <c r="AA619">
        <v>0</v>
      </c>
      <c r="AB619">
        <v>1</v>
      </c>
      <c r="AC619">
        <v>0</v>
      </c>
      <c r="AD619">
        <v>0</v>
      </c>
      <c r="AE619">
        <v>0</v>
      </c>
      <c r="AF619">
        <v>0</v>
      </c>
      <c r="AG619">
        <v>1</v>
      </c>
      <c r="AH619">
        <v>0</v>
      </c>
      <c r="AI619">
        <v>38</v>
      </c>
      <c r="AJ619">
        <v>17</v>
      </c>
      <c r="AK619" t="b">
        <v>1</v>
      </c>
    </row>
    <row r="620" spans="1:37" x14ac:dyDescent="0.25">
      <c r="A620" s="18" t="s">
        <v>538</v>
      </c>
      <c r="B620" s="17" t="s">
        <v>322</v>
      </c>
      <c r="C620">
        <v>2014</v>
      </c>
      <c r="D620" s="3" t="s">
        <v>25</v>
      </c>
      <c r="E620" s="3" t="s">
        <v>610</v>
      </c>
      <c r="F620" s="29">
        <v>-1</v>
      </c>
      <c r="G620" s="24">
        <v>0</v>
      </c>
      <c r="H620" s="5">
        <v>-1.0999999999999999E-2</v>
      </c>
      <c r="I620" s="5">
        <v>2.3E-2</v>
      </c>
      <c r="J620" s="18" t="str">
        <f>CONCATENATE("Table 3 (",TEXT(1+VALUE(RIGHT(LEFT(J614,10),1)),"0"),",1)")</f>
        <v>Table 3 (6,1)</v>
      </c>
      <c r="K620" s="20" t="s">
        <v>276</v>
      </c>
      <c r="M620" s="7" t="s">
        <v>289</v>
      </c>
      <c r="N620" s="7" t="s">
        <v>826</v>
      </c>
      <c r="O620" s="7" t="s">
        <v>356</v>
      </c>
      <c r="P620">
        <v>1990</v>
      </c>
      <c r="Q620">
        <v>2010</v>
      </c>
      <c r="R620" t="s">
        <v>247</v>
      </c>
      <c r="S620">
        <v>0</v>
      </c>
      <c r="T620">
        <v>1</v>
      </c>
      <c r="U620">
        <v>0</v>
      </c>
      <c r="W620">
        <v>1</v>
      </c>
      <c r="Z620">
        <v>1</v>
      </c>
      <c r="AA620">
        <v>0</v>
      </c>
      <c r="AB620">
        <v>1</v>
      </c>
      <c r="AC620">
        <v>0</v>
      </c>
      <c r="AD620">
        <v>0</v>
      </c>
      <c r="AE620">
        <v>0</v>
      </c>
      <c r="AF620">
        <v>0</v>
      </c>
      <c r="AG620">
        <v>1</v>
      </c>
      <c r="AH620">
        <v>0</v>
      </c>
      <c r="AI620">
        <v>38</v>
      </c>
      <c r="AJ620">
        <v>17</v>
      </c>
      <c r="AK620" t="b">
        <v>1</v>
      </c>
    </row>
    <row r="621" spans="1:37" x14ac:dyDescent="0.25">
      <c r="A621" s="18" t="s">
        <v>538</v>
      </c>
      <c r="B621" s="17" t="s">
        <v>322</v>
      </c>
      <c r="C621">
        <v>2014</v>
      </c>
      <c r="D621" s="3" t="s">
        <v>25</v>
      </c>
      <c r="E621" s="3" t="s">
        <v>610</v>
      </c>
      <c r="F621" s="31">
        <v>0</v>
      </c>
      <c r="G621" s="24">
        <v>0</v>
      </c>
      <c r="H621" s="5">
        <v>1E-3</v>
      </c>
      <c r="I621" s="5">
        <v>2.1999999999999999E-2</v>
      </c>
      <c r="J621" s="18" t="str">
        <f>CONCATENATE("Table 3 (",LEFT(RIGHT(J620,4),1),",",TEXT(1+VALUE(RIGHT(LEFT(J620,12),1)),"0"),")")</f>
        <v>Table 3 (6,2)</v>
      </c>
      <c r="K621" s="20" t="s">
        <v>276</v>
      </c>
      <c r="M621" s="7" t="s">
        <v>289</v>
      </c>
      <c r="N621" s="7" t="s">
        <v>826</v>
      </c>
      <c r="O621" s="7" t="s">
        <v>356</v>
      </c>
      <c r="P621">
        <v>1990</v>
      </c>
      <c r="Q621">
        <v>2010</v>
      </c>
      <c r="R621" t="s">
        <v>247</v>
      </c>
      <c r="S621">
        <v>0</v>
      </c>
      <c r="T621">
        <v>1</v>
      </c>
      <c r="U621">
        <v>0</v>
      </c>
      <c r="W621">
        <v>1</v>
      </c>
      <c r="Z621">
        <v>1</v>
      </c>
      <c r="AA621">
        <v>0</v>
      </c>
      <c r="AB621">
        <v>1</v>
      </c>
      <c r="AC621">
        <v>0</v>
      </c>
      <c r="AD621">
        <v>0</v>
      </c>
      <c r="AE621">
        <v>0</v>
      </c>
      <c r="AF621">
        <v>0</v>
      </c>
      <c r="AG621">
        <v>1</v>
      </c>
      <c r="AH621">
        <v>0</v>
      </c>
      <c r="AI621">
        <v>38</v>
      </c>
      <c r="AJ621">
        <v>17</v>
      </c>
      <c r="AK621" t="b">
        <v>1</v>
      </c>
    </row>
    <row r="622" spans="1:37" x14ac:dyDescent="0.25">
      <c r="A622" s="18" t="s">
        <v>538</v>
      </c>
      <c r="B622" s="17" t="s">
        <v>322</v>
      </c>
      <c r="C622">
        <v>2014</v>
      </c>
      <c r="D622" s="3" t="s">
        <v>25</v>
      </c>
      <c r="E622" s="3" t="s">
        <v>610</v>
      </c>
      <c r="F622" s="31">
        <v>0</v>
      </c>
      <c r="G622" s="24">
        <v>0</v>
      </c>
      <c r="H622" s="5">
        <v>-8.9999999999999993E-3</v>
      </c>
      <c r="I622" s="5">
        <v>2.1000000000000001E-2</v>
      </c>
      <c r="J622" s="18" t="str">
        <f>CONCATENATE("Table 3 (",LEFT(RIGHT(J621,4),1),",",TEXT(1+VALUE(RIGHT(LEFT(J621,12),1)),"0"),")")</f>
        <v>Table 3 (6,3)</v>
      </c>
      <c r="K622" s="20" t="s">
        <v>276</v>
      </c>
      <c r="M622" s="7" t="s">
        <v>289</v>
      </c>
      <c r="N622" s="7" t="s">
        <v>826</v>
      </c>
      <c r="O622" s="7" t="s">
        <v>356</v>
      </c>
      <c r="P622">
        <v>1990</v>
      </c>
      <c r="Q622">
        <v>2010</v>
      </c>
      <c r="R622" t="s">
        <v>247</v>
      </c>
      <c r="S622">
        <v>0</v>
      </c>
      <c r="T622">
        <v>1</v>
      </c>
      <c r="U622">
        <v>0</v>
      </c>
      <c r="W622">
        <v>1</v>
      </c>
      <c r="Z622">
        <v>1</v>
      </c>
      <c r="AA622">
        <v>0</v>
      </c>
      <c r="AB622">
        <v>1</v>
      </c>
      <c r="AC622">
        <v>0</v>
      </c>
      <c r="AD622">
        <v>0</v>
      </c>
      <c r="AE622">
        <v>0</v>
      </c>
      <c r="AF622">
        <v>0</v>
      </c>
      <c r="AG622">
        <v>1</v>
      </c>
      <c r="AH622">
        <v>0</v>
      </c>
      <c r="AI622">
        <v>38</v>
      </c>
      <c r="AJ622">
        <v>17</v>
      </c>
      <c r="AK622" t="b">
        <v>1</v>
      </c>
    </row>
    <row r="623" spans="1:37" x14ac:dyDescent="0.25">
      <c r="A623" s="18" t="s">
        <v>538</v>
      </c>
      <c r="B623" s="17" t="s">
        <v>322</v>
      </c>
      <c r="C623">
        <v>2014</v>
      </c>
      <c r="D623" s="3" t="s">
        <v>25</v>
      </c>
      <c r="E623" s="3" t="s">
        <v>610</v>
      </c>
      <c r="F623" s="31">
        <v>0</v>
      </c>
      <c r="G623" s="24">
        <v>0</v>
      </c>
      <c r="H623" s="5">
        <v>-0.04</v>
      </c>
      <c r="I623" s="5">
        <v>2.1000000000000001E-2</v>
      </c>
      <c r="J623" s="18" t="str">
        <f>CONCATENATE("Table 3 (",LEFT(RIGHT(J622,4),1),",",TEXT(1+VALUE(RIGHT(LEFT(J622,12),1)),"0"),")")</f>
        <v>Table 3 (6,4)</v>
      </c>
      <c r="K623" s="20" t="s">
        <v>276</v>
      </c>
      <c r="M623" s="7" t="s">
        <v>289</v>
      </c>
      <c r="N623" s="7" t="s">
        <v>826</v>
      </c>
      <c r="O623" s="7" t="s">
        <v>356</v>
      </c>
      <c r="P623">
        <v>1990</v>
      </c>
      <c r="Q623">
        <v>2010</v>
      </c>
      <c r="R623" t="s">
        <v>247</v>
      </c>
      <c r="S623">
        <v>0</v>
      </c>
      <c r="T623">
        <v>1</v>
      </c>
      <c r="U623">
        <v>0</v>
      </c>
      <c r="W623">
        <v>1</v>
      </c>
      <c r="Z623">
        <v>1</v>
      </c>
      <c r="AA623">
        <v>0</v>
      </c>
      <c r="AB623">
        <v>1</v>
      </c>
      <c r="AC623">
        <v>0</v>
      </c>
      <c r="AD623">
        <v>0</v>
      </c>
      <c r="AE623">
        <v>0</v>
      </c>
      <c r="AF623">
        <v>0</v>
      </c>
      <c r="AG623">
        <v>1</v>
      </c>
      <c r="AH623">
        <v>0</v>
      </c>
      <c r="AI623">
        <v>38</v>
      </c>
      <c r="AJ623">
        <v>17</v>
      </c>
      <c r="AK623" t="b">
        <v>1</v>
      </c>
    </row>
    <row r="624" spans="1:37" x14ac:dyDescent="0.25">
      <c r="A624" s="18" t="s">
        <v>538</v>
      </c>
      <c r="B624" s="17" t="s">
        <v>322</v>
      </c>
      <c r="C624">
        <v>2014</v>
      </c>
      <c r="D624" s="3" t="s">
        <v>25</v>
      </c>
      <c r="E624" s="3" t="s">
        <v>610</v>
      </c>
      <c r="F624" s="31">
        <v>0</v>
      </c>
      <c r="G624" s="24">
        <v>0</v>
      </c>
      <c r="H624" s="5">
        <v>-1.9E-2</v>
      </c>
      <c r="I624" s="5">
        <v>2.1000000000000001E-2</v>
      </c>
      <c r="J624" s="18" t="str">
        <f>CONCATENATE("Table 3 (",LEFT(RIGHT(J623,4),1),",",TEXT(1+VALUE(RIGHT(LEFT(J623,12),1)),"0"),")")</f>
        <v>Table 3 (6,5)</v>
      </c>
      <c r="K624" s="20" t="s">
        <v>276</v>
      </c>
      <c r="M624" s="7" t="s">
        <v>289</v>
      </c>
      <c r="N624" s="7" t="s">
        <v>826</v>
      </c>
      <c r="O624" s="7" t="s">
        <v>356</v>
      </c>
      <c r="P624">
        <v>1990</v>
      </c>
      <c r="Q624">
        <v>2010</v>
      </c>
      <c r="R624" t="s">
        <v>247</v>
      </c>
      <c r="S624">
        <v>0</v>
      </c>
      <c r="T624">
        <v>1</v>
      </c>
      <c r="U624">
        <v>0</v>
      </c>
      <c r="W624">
        <v>1</v>
      </c>
      <c r="Z624">
        <v>1</v>
      </c>
      <c r="AA624">
        <v>0</v>
      </c>
      <c r="AB624">
        <v>1</v>
      </c>
      <c r="AC624">
        <v>0</v>
      </c>
      <c r="AD624">
        <v>0</v>
      </c>
      <c r="AE624">
        <v>0</v>
      </c>
      <c r="AF624">
        <v>0</v>
      </c>
      <c r="AG624">
        <v>1</v>
      </c>
      <c r="AH624">
        <v>0</v>
      </c>
      <c r="AI624">
        <v>38</v>
      </c>
      <c r="AJ624">
        <v>17</v>
      </c>
      <c r="AK624" t="b">
        <v>1</v>
      </c>
    </row>
    <row r="625" spans="1:37" x14ac:dyDescent="0.25">
      <c r="A625" s="18" t="s">
        <v>538</v>
      </c>
      <c r="B625" s="17" t="s">
        <v>322</v>
      </c>
      <c r="C625">
        <v>2014</v>
      </c>
      <c r="D625" s="3" t="s">
        <v>25</v>
      </c>
      <c r="E625" s="3" t="s">
        <v>610</v>
      </c>
      <c r="F625" s="31">
        <v>0</v>
      </c>
      <c r="G625" s="24">
        <v>0</v>
      </c>
      <c r="H625" s="5">
        <v>-1.2E-2</v>
      </c>
      <c r="I625" s="5">
        <v>1.9E-2</v>
      </c>
      <c r="J625" s="18" t="str">
        <f>CONCATENATE("Table 3 (",LEFT(RIGHT(J624,4),1),",",TEXT(1+VALUE(RIGHT(LEFT(J624,12),1)),"0"),")")</f>
        <v>Table 3 (6,6)</v>
      </c>
      <c r="K625" s="20" t="s">
        <v>276</v>
      </c>
      <c r="M625" s="7" t="s">
        <v>289</v>
      </c>
      <c r="N625" s="7" t="s">
        <v>826</v>
      </c>
      <c r="O625" s="7" t="s">
        <v>356</v>
      </c>
      <c r="P625">
        <v>1990</v>
      </c>
      <c r="Q625">
        <v>2010</v>
      </c>
      <c r="R625" t="s">
        <v>247</v>
      </c>
      <c r="S625">
        <v>0</v>
      </c>
      <c r="T625">
        <v>1</v>
      </c>
      <c r="U625">
        <v>0</v>
      </c>
      <c r="W625">
        <v>1</v>
      </c>
      <c r="Z625">
        <v>1</v>
      </c>
      <c r="AA625">
        <v>0</v>
      </c>
      <c r="AB625">
        <v>1</v>
      </c>
      <c r="AC625">
        <v>0</v>
      </c>
      <c r="AD625">
        <v>0</v>
      </c>
      <c r="AE625">
        <v>0</v>
      </c>
      <c r="AF625">
        <v>0</v>
      </c>
      <c r="AG625">
        <v>1</v>
      </c>
      <c r="AH625">
        <v>0</v>
      </c>
      <c r="AI625">
        <v>38</v>
      </c>
      <c r="AJ625">
        <v>17</v>
      </c>
      <c r="AK625" t="b">
        <v>1</v>
      </c>
    </row>
    <row r="626" spans="1:37" x14ac:dyDescent="0.25">
      <c r="A626" s="18" t="s">
        <v>538</v>
      </c>
      <c r="B626" s="17" t="s">
        <v>322</v>
      </c>
      <c r="C626">
        <v>2014</v>
      </c>
      <c r="D626" s="3" t="s">
        <v>25</v>
      </c>
      <c r="E626" s="3" t="s">
        <v>610</v>
      </c>
      <c r="F626" s="31">
        <v>0</v>
      </c>
      <c r="G626" s="24">
        <v>0</v>
      </c>
      <c r="H626" s="5">
        <v>-2.5000000000000001E-2</v>
      </c>
      <c r="I626" s="5">
        <v>3.2000000000000001E-2</v>
      </c>
      <c r="J626" s="18" t="str">
        <f>CONCATENATE("Table 3 (",TEXT(1+VALUE(RIGHT(LEFT(J620,10),1)),"0"),",1)")</f>
        <v>Table 3 (7,1)</v>
      </c>
      <c r="K626" s="20" t="s">
        <v>276</v>
      </c>
      <c r="M626" s="7" t="s">
        <v>289</v>
      </c>
      <c r="N626" s="7" t="s">
        <v>826</v>
      </c>
      <c r="O626" s="7" t="s">
        <v>356</v>
      </c>
      <c r="P626">
        <v>1990</v>
      </c>
      <c r="Q626">
        <v>2010</v>
      </c>
      <c r="R626" t="s">
        <v>247</v>
      </c>
      <c r="S626">
        <v>0</v>
      </c>
      <c r="T626">
        <v>1</v>
      </c>
      <c r="U626">
        <v>0</v>
      </c>
      <c r="W626">
        <v>1</v>
      </c>
      <c r="Z626">
        <v>1</v>
      </c>
      <c r="AA626">
        <v>0</v>
      </c>
      <c r="AB626">
        <v>1</v>
      </c>
      <c r="AC626">
        <v>0</v>
      </c>
      <c r="AD626">
        <v>0</v>
      </c>
      <c r="AE626">
        <v>0</v>
      </c>
      <c r="AF626">
        <v>0</v>
      </c>
      <c r="AG626">
        <v>1</v>
      </c>
      <c r="AH626">
        <v>0</v>
      </c>
      <c r="AI626">
        <v>38</v>
      </c>
      <c r="AJ626">
        <v>17</v>
      </c>
      <c r="AK626" t="b">
        <v>1</v>
      </c>
    </row>
    <row r="627" spans="1:37" x14ac:dyDescent="0.25">
      <c r="A627" s="18" t="s">
        <v>538</v>
      </c>
      <c r="B627" s="17" t="s">
        <v>322</v>
      </c>
      <c r="C627">
        <v>2014</v>
      </c>
      <c r="D627" s="3" t="s">
        <v>25</v>
      </c>
      <c r="E627" s="3" t="s">
        <v>610</v>
      </c>
      <c r="F627" s="31">
        <v>0</v>
      </c>
      <c r="G627" s="24">
        <v>0</v>
      </c>
      <c r="H627" s="5">
        <v>-0.01</v>
      </c>
      <c r="I627" s="5">
        <v>3.2000000000000001E-2</v>
      </c>
      <c r="J627" s="18" t="str">
        <f>CONCATENATE("Table 3 (",LEFT(RIGHT(J626,4),1),",",TEXT(1+VALUE(RIGHT(LEFT(J626,12),1)),"0"),")")</f>
        <v>Table 3 (7,2)</v>
      </c>
      <c r="K627" s="20" t="s">
        <v>276</v>
      </c>
      <c r="M627" s="7" t="s">
        <v>289</v>
      </c>
      <c r="N627" s="7" t="s">
        <v>826</v>
      </c>
      <c r="O627" s="7" t="s">
        <v>356</v>
      </c>
      <c r="P627">
        <v>1990</v>
      </c>
      <c r="Q627">
        <v>2010</v>
      </c>
      <c r="R627" t="s">
        <v>247</v>
      </c>
      <c r="S627">
        <v>0</v>
      </c>
      <c r="T627">
        <v>1</v>
      </c>
      <c r="U627">
        <v>0</v>
      </c>
      <c r="W627">
        <v>1</v>
      </c>
      <c r="Z627">
        <v>1</v>
      </c>
      <c r="AA627">
        <v>0</v>
      </c>
      <c r="AB627">
        <v>1</v>
      </c>
      <c r="AC627">
        <v>0</v>
      </c>
      <c r="AD627">
        <v>0</v>
      </c>
      <c r="AE627">
        <v>0</v>
      </c>
      <c r="AF627">
        <v>0</v>
      </c>
      <c r="AG627">
        <v>1</v>
      </c>
      <c r="AH627">
        <v>0</v>
      </c>
      <c r="AI627">
        <v>38</v>
      </c>
      <c r="AJ627">
        <v>17</v>
      </c>
      <c r="AK627" t="b">
        <v>1</v>
      </c>
    </row>
    <row r="628" spans="1:37" x14ac:dyDescent="0.25">
      <c r="A628" s="18" t="s">
        <v>538</v>
      </c>
      <c r="B628" s="17" t="s">
        <v>322</v>
      </c>
      <c r="C628">
        <v>2014</v>
      </c>
      <c r="D628" s="3" t="s">
        <v>25</v>
      </c>
      <c r="E628" s="3" t="s">
        <v>610</v>
      </c>
      <c r="F628" s="31">
        <v>0</v>
      </c>
      <c r="G628" s="24">
        <v>0</v>
      </c>
      <c r="H628" s="5">
        <v>-3.2000000000000001E-2</v>
      </c>
      <c r="I628" s="5">
        <v>3.1E-2</v>
      </c>
      <c r="J628" s="18" t="str">
        <f>CONCATENATE("Table 3 (",LEFT(RIGHT(J627,4),1),",",TEXT(1+VALUE(RIGHT(LEFT(J627,12),1)),"0"),")")</f>
        <v>Table 3 (7,3)</v>
      </c>
      <c r="K628" s="20" t="s">
        <v>276</v>
      </c>
      <c r="M628" s="7" t="s">
        <v>289</v>
      </c>
      <c r="N628" s="7" t="s">
        <v>826</v>
      </c>
      <c r="O628" s="7" t="s">
        <v>356</v>
      </c>
      <c r="P628">
        <v>1990</v>
      </c>
      <c r="Q628">
        <v>2010</v>
      </c>
      <c r="R628" t="s">
        <v>247</v>
      </c>
      <c r="S628">
        <v>0</v>
      </c>
      <c r="T628">
        <v>1</v>
      </c>
      <c r="U628">
        <v>0</v>
      </c>
      <c r="W628">
        <v>1</v>
      </c>
      <c r="Z628">
        <v>1</v>
      </c>
      <c r="AA628">
        <v>0</v>
      </c>
      <c r="AB628">
        <v>1</v>
      </c>
      <c r="AC628">
        <v>0</v>
      </c>
      <c r="AD628">
        <v>0</v>
      </c>
      <c r="AE628">
        <v>0</v>
      </c>
      <c r="AF628">
        <v>0</v>
      </c>
      <c r="AG628">
        <v>1</v>
      </c>
      <c r="AH628">
        <v>0</v>
      </c>
      <c r="AI628">
        <v>38</v>
      </c>
      <c r="AJ628">
        <v>17</v>
      </c>
      <c r="AK628" t="b">
        <v>1</v>
      </c>
    </row>
    <row r="629" spans="1:37" x14ac:dyDescent="0.25">
      <c r="A629" s="18" t="s">
        <v>538</v>
      </c>
      <c r="B629" s="17" t="s">
        <v>322</v>
      </c>
      <c r="C629">
        <v>2014</v>
      </c>
      <c r="D629" s="3" t="s">
        <v>25</v>
      </c>
      <c r="E629" s="3" t="s">
        <v>610</v>
      </c>
      <c r="F629" s="31">
        <v>0</v>
      </c>
      <c r="G629" s="24">
        <v>0</v>
      </c>
      <c r="H629" s="5">
        <v>-4.2999999999999997E-2</v>
      </c>
      <c r="I629" s="5">
        <v>0.03</v>
      </c>
      <c r="J629" s="18" t="str">
        <f>CONCATENATE("Table 3 (",LEFT(RIGHT(J628,4),1),",",TEXT(1+VALUE(RIGHT(LEFT(J628,12),1)),"0"),")")</f>
        <v>Table 3 (7,4)</v>
      </c>
      <c r="K629" s="20" t="s">
        <v>276</v>
      </c>
      <c r="M629" s="7" t="s">
        <v>289</v>
      </c>
      <c r="N629" s="7" t="s">
        <v>826</v>
      </c>
      <c r="O629" s="7" t="s">
        <v>356</v>
      </c>
      <c r="P629">
        <v>1990</v>
      </c>
      <c r="Q629">
        <v>2010</v>
      </c>
      <c r="R629" t="s">
        <v>247</v>
      </c>
      <c r="S629">
        <v>0</v>
      </c>
      <c r="T629">
        <v>1</v>
      </c>
      <c r="U629">
        <v>0</v>
      </c>
      <c r="W629">
        <v>1</v>
      </c>
      <c r="Z629">
        <v>1</v>
      </c>
      <c r="AA629">
        <v>0</v>
      </c>
      <c r="AB629">
        <v>1</v>
      </c>
      <c r="AC629">
        <v>0</v>
      </c>
      <c r="AD629">
        <v>0</v>
      </c>
      <c r="AE629">
        <v>0</v>
      </c>
      <c r="AF629">
        <v>0</v>
      </c>
      <c r="AG629">
        <v>1</v>
      </c>
      <c r="AH629">
        <v>0</v>
      </c>
      <c r="AI629">
        <v>38</v>
      </c>
      <c r="AJ629">
        <v>17</v>
      </c>
      <c r="AK629" t="b">
        <v>1</v>
      </c>
    </row>
    <row r="630" spans="1:37" x14ac:dyDescent="0.25">
      <c r="A630" s="18" t="s">
        <v>538</v>
      </c>
      <c r="B630" s="17" t="s">
        <v>322</v>
      </c>
      <c r="C630">
        <v>2014</v>
      </c>
      <c r="D630" s="3" t="s">
        <v>25</v>
      </c>
      <c r="E630" s="3" t="s">
        <v>610</v>
      </c>
      <c r="F630" s="31">
        <v>0</v>
      </c>
      <c r="G630" s="24">
        <v>0</v>
      </c>
      <c r="H630" s="5">
        <v>-3.7999999999999999E-2</v>
      </c>
      <c r="I630" s="5">
        <v>2.5999999999999999E-2</v>
      </c>
      <c r="J630" s="18" t="str">
        <f>CONCATENATE("Table 3 (",LEFT(RIGHT(J629,4),1),",",TEXT(1+VALUE(RIGHT(LEFT(J629,12),1)),"0"),")")</f>
        <v>Table 3 (7,5)</v>
      </c>
      <c r="K630" s="20" t="s">
        <v>276</v>
      </c>
      <c r="M630" s="7" t="s">
        <v>289</v>
      </c>
      <c r="N630" s="7" t="s">
        <v>826</v>
      </c>
      <c r="O630" s="7" t="s">
        <v>356</v>
      </c>
      <c r="P630">
        <v>1990</v>
      </c>
      <c r="Q630">
        <v>2010</v>
      </c>
      <c r="R630" t="s">
        <v>247</v>
      </c>
      <c r="S630">
        <v>0</v>
      </c>
      <c r="T630">
        <v>1</v>
      </c>
      <c r="U630">
        <v>0</v>
      </c>
      <c r="W630">
        <v>1</v>
      </c>
      <c r="Z630">
        <v>1</v>
      </c>
      <c r="AA630">
        <v>0</v>
      </c>
      <c r="AB630">
        <v>1</v>
      </c>
      <c r="AC630">
        <v>0</v>
      </c>
      <c r="AD630">
        <v>0</v>
      </c>
      <c r="AE630">
        <v>0</v>
      </c>
      <c r="AF630">
        <v>0</v>
      </c>
      <c r="AG630">
        <v>1</v>
      </c>
      <c r="AH630">
        <v>0</v>
      </c>
      <c r="AI630">
        <v>38</v>
      </c>
      <c r="AJ630">
        <v>17</v>
      </c>
      <c r="AK630" t="b">
        <v>1</v>
      </c>
    </row>
    <row r="631" spans="1:37" x14ac:dyDescent="0.25">
      <c r="A631" s="18" t="s">
        <v>538</v>
      </c>
      <c r="B631" s="17" t="s">
        <v>322</v>
      </c>
      <c r="C631">
        <v>2014</v>
      </c>
      <c r="D631" s="3" t="s">
        <v>25</v>
      </c>
      <c r="E631" s="3" t="s">
        <v>610</v>
      </c>
      <c r="F631" s="31">
        <v>0</v>
      </c>
      <c r="G631" s="24">
        <v>0</v>
      </c>
      <c r="H631" s="5">
        <v>-1.9E-2</v>
      </c>
      <c r="I631" s="5">
        <v>2.5999999999999999E-2</v>
      </c>
      <c r="J631" s="18" t="str">
        <f>CONCATENATE("Table 3 (",LEFT(RIGHT(J630,4),1),",",TEXT(1+VALUE(RIGHT(LEFT(J630,12),1)),"0"),")")</f>
        <v>Table 3 (7,6)</v>
      </c>
      <c r="K631" s="20" t="s">
        <v>276</v>
      </c>
      <c r="M631" s="7" t="s">
        <v>289</v>
      </c>
      <c r="N631" s="7" t="s">
        <v>826</v>
      </c>
      <c r="O631" s="7" t="s">
        <v>356</v>
      </c>
      <c r="P631">
        <v>1990</v>
      </c>
      <c r="Q631">
        <v>2010</v>
      </c>
      <c r="R631" t="s">
        <v>247</v>
      </c>
      <c r="S631">
        <v>0</v>
      </c>
      <c r="T631">
        <v>1</v>
      </c>
      <c r="U631">
        <v>0</v>
      </c>
      <c r="W631">
        <v>1</v>
      </c>
      <c r="Z631">
        <v>1</v>
      </c>
      <c r="AA631">
        <v>0</v>
      </c>
      <c r="AB631">
        <v>1</v>
      </c>
      <c r="AC631">
        <v>0</v>
      </c>
      <c r="AD631">
        <v>0</v>
      </c>
      <c r="AE631">
        <v>0</v>
      </c>
      <c r="AF631">
        <v>0</v>
      </c>
      <c r="AG631">
        <v>1</v>
      </c>
      <c r="AH631">
        <v>0</v>
      </c>
      <c r="AI631">
        <v>38</v>
      </c>
      <c r="AJ631">
        <v>17</v>
      </c>
      <c r="AK631" t="b">
        <v>1</v>
      </c>
    </row>
    <row r="632" spans="1:37" x14ac:dyDescent="0.25">
      <c r="A632" s="18" t="s">
        <v>538</v>
      </c>
      <c r="B632" s="17" t="s">
        <v>322</v>
      </c>
      <c r="C632">
        <v>2014</v>
      </c>
      <c r="D632" s="3" t="s">
        <v>25</v>
      </c>
      <c r="E632" s="3" t="s">
        <v>610</v>
      </c>
      <c r="F632" s="31">
        <v>0</v>
      </c>
      <c r="G632" s="24">
        <v>0</v>
      </c>
      <c r="H632" s="5">
        <v>-7.0000000000000001E-3</v>
      </c>
      <c r="I632" s="5">
        <v>1.0999999999999999E-2</v>
      </c>
      <c r="J632" s="18" t="str">
        <f>CONCATENATE("Table 3 (",TEXT(1+VALUE(RIGHT(LEFT(J626,10),1)),"0"),",1)")</f>
        <v>Table 3 (8,1)</v>
      </c>
      <c r="K632" s="20" t="s">
        <v>276</v>
      </c>
      <c r="M632" s="7" t="s">
        <v>289</v>
      </c>
      <c r="N632" s="7" t="s">
        <v>826</v>
      </c>
      <c r="O632" s="7" t="s">
        <v>356</v>
      </c>
      <c r="P632">
        <v>1990</v>
      </c>
      <c r="Q632">
        <v>2010</v>
      </c>
      <c r="R632" t="s">
        <v>247</v>
      </c>
      <c r="S632">
        <v>0</v>
      </c>
      <c r="T632">
        <v>1</v>
      </c>
      <c r="U632">
        <v>0</v>
      </c>
      <c r="W632">
        <v>1</v>
      </c>
      <c r="Z632">
        <v>1</v>
      </c>
      <c r="AA632">
        <v>0</v>
      </c>
      <c r="AB632">
        <v>1</v>
      </c>
      <c r="AC632">
        <v>0</v>
      </c>
      <c r="AD632">
        <v>0</v>
      </c>
      <c r="AE632">
        <v>0</v>
      </c>
      <c r="AF632">
        <v>0</v>
      </c>
      <c r="AG632">
        <v>1</v>
      </c>
      <c r="AH632">
        <v>0</v>
      </c>
      <c r="AI632">
        <v>38</v>
      </c>
      <c r="AJ632">
        <v>17</v>
      </c>
      <c r="AK632" t="b">
        <v>1</v>
      </c>
    </row>
    <row r="633" spans="1:37" x14ac:dyDescent="0.25">
      <c r="A633" s="18" t="s">
        <v>538</v>
      </c>
      <c r="B633" s="17" t="s">
        <v>322</v>
      </c>
      <c r="C633">
        <v>2014</v>
      </c>
      <c r="D633" s="3" t="s">
        <v>25</v>
      </c>
      <c r="E633" s="3" t="s">
        <v>610</v>
      </c>
      <c r="F633" s="22">
        <v>0</v>
      </c>
      <c r="G633" s="24">
        <v>0</v>
      </c>
      <c r="H633" s="5">
        <v>-8.0000000000000002E-3</v>
      </c>
      <c r="I633" s="5">
        <v>1.0999999999999999E-2</v>
      </c>
      <c r="J633" s="18" t="str">
        <f>CONCATENATE("Table 3 (",LEFT(RIGHT(J632,4),1),",",TEXT(1+VALUE(RIGHT(LEFT(J632,12),1)),"0"),")")</f>
        <v>Table 3 (8,2)</v>
      </c>
      <c r="K633" s="20" t="s">
        <v>276</v>
      </c>
      <c r="M633" s="7" t="s">
        <v>289</v>
      </c>
      <c r="N633" s="7" t="s">
        <v>826</v>
      </c>
      <c r="O633" s="7" t="s">
        <v>356</v>
      </c>
      <c r="P633">
        <v>1990</v>
      </c>
      <c r="Q633">
        <v>2010</v>
      </c>
      <c r="R633" t="s">
        <v>247</v>
      </c>
      <c r="S633">
        <v>0</v>
      </c>
      <c r="T633">
        <v>1</v>
      </c>
      <c r="U633">
        <v>0</v>
      </c>
      <c r="W633">
        <v>1</v>
      </c>
      <c r="Z633">
        <v>1</v>
      </c>
      <c r="AA633">
        <v>0</v>
      </c>
      <c r="AB633">
        <v>1</v>
      </c>
      <c r="AC633">
        <v>0</v>
      </c>
      <c r="AD633">
        <v>0</v>
      </c>
      <c r="AE633">
        <v>0</v>
      </c>
      <c r="AF633">
        <v>0</v>
      </c>
      <c r="AG633">
        <v>1</v>
      </c>
      <c r="AH633">
        <v>0</v>
      </c>
      <c r="AI633">
        <v>38</v>
      </c>
      <c r="AJ633">
        <v>17</v>
      </c>
      <c r="AK633" t="b">
        <v>1</v>
      </c>
    </row>
    <row r="634" spans="1:37" x14ac:dyDescent="0.25">
      <c r="A634" s="18" t="s">
        <v>538</v>
      </c>
      <c r="B634" s="17" t="s">
        <v>322</v>
      </c>
      <c r="C634">
        <v>2014</v>
      </c>
      <c r="D634" s="3" t="s">
        <v>25</v>
      </c>
      <c r="E634" s="3" t="s">
        <v>610</v>
      </c>
      <c r="F634" s="31">
        <v>0</v>
      </c>
      <c r="G634" s="24">
        <v>0</v>
      </c>
      <c r="H634" s="5">
        <v>-1.2E-2</v>
      </c>
      <c r="I634" s="5">
        <v>0.01</v>
      </c>
      <c r="J634" s="18" t="str">
        <f>CONCATENATE("Table 3 (",LEFT(RIGHT(J633,4),1),",",TEXT(1+VALUE(RIGHT(LEFT(J633,12),1)),"0"),")")</f>
        <v>Table 3 (8,3)</v>
      </c>
      <c r="K634" s="20" t="s">
        <v>276</v>
      </c>
      <c r="M634" s="7" t="s">
        <v>289</v>
      </c>
      <c r="N634" s="7" t="s">
        <v>826</v>
      </c>
      <c r="O634" s="7" t="s">
        <v>356</v>
      </c>
      <c r="P634">
        <v>1990</v>
      </c>
      <c r="Q634">
        <v>2010</v>
      </c>
      <c r="R634" t="s">
        <v>247</v>
      </c>
      <c r="S634">
        <v>0</v>
      </c>
      <c r="T634">
        <v>1</v>
      </c>
      <c r="U634">
        <v>0</v>
      </c>
      <c r="W634">
        <v>1</v>
      </c>
      <c r="Z634">
        <v>1</v>
      </c>
      <c r="AA634">
        <v>0</v>
      </c>
      <c r="AB634">
        <v>1</v>
      </c>
      <c r="AC634">
        <v>0</v>
      </c>
      <c r="AD634">
        <v>0</v>
      </c>
      <c r="AE634">
        <v>0</v>
      </c>
      <c r="AF634">
        <v>0</v>
      </c>
      <c r="AG634">
        <v>1</v>
      </c>
      <c r="AH634">
        <v>0</v>
      </c>
      <c r="AI634">
        <v>38</v>
      </c>
      <c r="AJ634">
        <v>17</v>
      </c>
      <c r="AK634" t="b">
        <v>1</v>
      </c>
    </row>
    <row r="635" spans="1:37" x14ac:dyDescent="0.25">
      <c r="A635" s="18" t="s">
        <v>538</v>
      </c>
      <c r="B635" s="17" t="s">
        <v>322</v>
      </c>
      <c r="C635">
        <v>2014</v>
      </c>
      <c r="D635" s="3" t="s">
        <v>25</v>
      </c>
      <c r="E635" s="3" t="s">
        <v>610</v>
      </c>
      <c r="F635" s="31">
        <v>0</v>
      </c>
      <c r="G635" s="24">
        <v>0</v>
      </c>
      <c r="H635" s="5">
        <v>-2E-3</v>
      </c>
      <c r="I635" s="5">
        <v>0.01</v>
      </c>
      <c r="J635" s="18" t="str">
        <f>CONCATENATE("Table 3 (",LEFT(RIGHT(J634,4),1),",",TEXT(1+VALUE(RIGHT(LEFT(J634,12),1)),"0"),")")</f>
        <v>Table 3 (8,4)</v>
      </c>
      <c r="K635" s="20" t="s">
        <v>276</v>
      </c>
      <c r="M635" s="7" t="s">
        <v>289</v>
      </c>
      <c r="N635" s="7" t="s">
        <v>826</v>
      </c>
      <c r="O635" s="7" t="s">
        <v>356</v>
      </c>
      <c r="P635">
        <v>1990</v>
      </c>
      <c r="Q635">
        <v>2010</v>
      </c>
      <c r="R635" t="s">
        <v>247</v>
      </c>
      <c r="S635">
        <v>0</v>
      </c>
      <c r="T635">
        <v>1</v>
      </c>
      <c r="U635">
        <v>0</v>
      </c>
      <c r="W635">
        <v>1</v>
      </c>
      <c r="Z635">
        <v>1</v>
      </c>
      <c r="AA635">
        <v>0</v>
      </c>
      <c r="AB635">
        <v>1</v>
      </c>
      <c r="AC635">
        <v>0</v>
      </c>
      <c r="AD635">
        <v>0</v>
      </c>
      <c r="AE635">
        <v>0</v>
      </c>
      <c r="AF635">
        <v>0</v>
      </c>
      <c r="AG635">
        <v>1</v>
      </c>
      <c r="AH635">
        <v>0</v>
      </c>
      <c r="AI635">
        <v>38</v>
      </c>
      <c r="AJ635">
        <v>17</v>
      </c>
      <c r="AK635" t="b">
        <v>1</v>
      </c>
    </row>
    <row r="636" spans="1:37" x14ac:dyDescent="0.25">
      <c r="A636" s="18" t="s">
        <v>538</v>
      </c>
      <c r="B636" s="17" t="s">
        <v>322</v>
      </c>
      <c r="C636">
        <v>2014</v>
      </c>
      <c r="D636" s="3" t="s">
        <v>25</v>
      </c>
      <c r="E636" s="3" t="s">
        <v>610</v>
      </c>
      <c r="F636" s="31">
        <v>0</v>
      </c>
      <c r="G636" s="24">
        <v>0</v>
      </c>
      <c r="H636" s="5">
        <v>-3.0000000000000001E-3</v>
      </c>
      <c r="I636" s="5">
        <v>0.01</v>
      </c>
      <c r="J636" s="18" t="str">
        <f>CONCATENATE("Table 3 (",LEFT(RIGHT(J635,4),1),",",TEXT(1+VALUE(RIGHT(LEFT(J635,12),1)),"0"),")")</f>
        <v>Table 3 (8,5)</v>
      </c>
      <c r="K636" s="20" t="s">
        <v>276</v>
      </c>
      <c r="M636" s="7" t="s">
        <v>289</v>
      </c>
      <c r="N636" s="7" t="s">
        <v>826</v>
      </c>
      <c r="O636" s="7" t="s">
        <v>356</v>
      </c>
      <c r="P636">
        <v>1990</v>
      </c>
      <c r="Q636">
        <v>2010</v>
      </c>
      <c r="R636" t="s">
        <v>247</v>
      </c>
      <c r="S636">
        <v>0</v>
      </c>
      <c r="T636">
        <v>1</v>
      </c>
      <c r="U636">
        <v>0</v>
      </c>
      <c r="W636">
        <v>1</v>
      </c>
      <c r="Z636">
        <v>1</v>
      </c>
      <c r="AA636">
        <v>0</v>
      </c>
      <c r="AB636">
        <v>1</v>
      </c>
      <c r="AC636">
        <v>0</v>
      </c>
      <c r="AD636">
        <v>0</v>
      </c>
      <c r="AE636">
        <v>0</v>
      </c>
      <c r="AF636">
        <v>0</v>
      </c>
      <c r="AG636">
        <v>1</v>
      </c>
      <c r="AH636">
        <v>0</v>
      </c>
      <c r="AI636">
        <v>38</v>
      </c>
      <c r="AJ636">
        <v>17</v>
      </c>
      <c r="AK636" t="b">
        <v>1</v>
      </c>
    </row>
    <row r="637" spans="1:37" x14ac:dyDescent="0.25">
      <c r="A637" s="18" t="s">
        <v>538</v>
      </c>
      <c r="B637" s="17" t="s">
        <v>322</v>
      </c>
      <c r="C637">
        <v>2014</v>
      </c>
      <c r="D637" s="3" t="s">
        <v>25</v>
      </c>
      <c r="E637" s="3" t="s">
        <v>610</v>
      </c>
      <c r="F637" s="31">
        <v>0</v>
      </c>
      <c r="G637" s="24">
        <v>0</v>
      </c>
      <c r="H637" s="5">
        <v>-8.9999999999999993E-3</v>
      </c>
      <c r="I637" s="5">
        <v>0.01</v>
      </c>
      <c r="J637" s="18" t="str">
        <f>CONCATENATE("Table 3 (",LEFT(RIGHT(J636,4),1),",",TEXT(1+VALUE(RIGHT(LEFT(J636,12),1)),"0"),")")</f>
        <v>Table 3 (8,6)</v>
      </c>
      <c r="K637" s="20" t="s">
        <v>276</v>
      </c>
      <c r="M637" s="7" t="s">
        <v>289</v>
      </c>
      <c r="N637" s="7" t="s">
        <v>826</v>
      </c>
      <c r="O637" s="7" t="s">
        <v>356</v>
      </c>
      <c r="P637">
        <v>1990</v>
      </c>
      <c r="Q637">
        <v>2010</v>
      </c>
      <c r="R637" t="s">
        <v>247</v>
      </c>
      <c r="S637">
        <v>0</v>
      </c>
      <c r="T637">
        <v>1</v>
      </c>
      <c r="U637">
        <v>0</v>
      </c>
      <c r="W637">
        <v>1</v>
      </c>
      <c r="Z637">
        <v>1</v>
      </c>
      <c r="AA637">
        <v>0</v>
      </c>
      <c r="AB637">
        <v>1</v>
      </c>
      <c r="AC637">
        <v>0</v>
      </c>
      <c r="AD637">
        <v>0</v>
      </c>
      <c r="AE637">
        <v>0</v>
      </c>
      <c r="AF637">
        <v>0</v>
      </c>
      <c r="AG637">
        <v>1</v>
      </c>
      <c r="AH637">
        <v>0</v>
      </c>
      <c r="AI637">
        <v>38</v>
      </c>
      <c r="AJ637">
        <v>17</v>
      </c>
      <c r="AK637" t="b">
        <v>1</v>
      </c>
    </row>
    <row r="638" spans="1:37" x14ac:dyDescent="0.25">
      <c r="A638" s="18" t="s">
        <v>538</v>
      </c>
      <c r="B638" s="17" t="s">
        <v>322</v>
      </c>
      <c r="C638">
        <v>2014</v>
      </c>
      <c r="D638" s="3" t="s">
        <v>25</v>
      </c>
      <c r="E638" s="3" t="s">
        <v>610</v>
      </c>
      <c r="F638" s="31">
        <v>0</v>
      </c>
      <c r="G638" s="26">
        <v>1</v>
      </c>
      <c r="H638" s="5">
        <v>-0.105</v>
      </c>
      <c r="I638" s="5">
        <v>5.558823529411764E-2</v>
      </c>
      <c r="J638" s="18" t="s">
        <v>324</v>
      </c>
      <c r="K638" s="20" t="s">
        <v>60</v>
      </c>
      <c r="M638" s="7" t="s">
        <v>289</v>
      </c>
      <c r="N638" s="7" t="s">
        <v>826</v>
      </c>
      <c r="O638" s="7" t="s">
        <v>356</v>
      </c>
      <c r="P638">
        <v>1990</v>
      </c>
      <c r="Q638">
        <v>2013</v>
      </c>
      <c r="R638" t="s">
        <v>247</v>
      </c>
      <c r="S638">
        <v>1</v>
      </c>
      <c r="T638">
        <v>0</v>
      </c>
      <c r="U638">
        <v>1</v>
      </c>
      <c r="V638" s="32" t="s">
        <v>60</v>
      </c>
      <c r="W638">
        <v>0</v>
      </c>
      <c r="Z638">
        <v>0</v>
      </c>
      <c r="AA638">
        <v>1</v>
      </c>
      <c r="AB638">
        <v>1</v>
      </c>
      <c r="AC638">
        <v>0</v>
      </c>
      <c r="AD638">
        <v>0</v>
      </c>
      <c r="AE638">
        <v>0</v>
      </c>
      <c r="AF638">
        <v>0</v>
      </c>
      <c r="AG638">
        <v>1</v>
      </c>
      <c r="AH638">
        <v>0</v>
      </c>
      <c r="AI638">
        <v>38</v>
      </c>
      <c r="AJ638">
        <v>17</v>
      </c>
      <c r="AK638" t="b">
        <v>1</v>
      </c>
    </row>
    <row r="639" spans="1:37" x14ac:dyDescent="0.25">
      <c r="A639" s="18" t="s">
        <v>538</v>
      </c>
      <c r="B639" s="17" t="s">
        <v>322</v>
      </c>
      <c r="C639">
        <v>2014</v>
      </c>
      <c r="D639" s="3" t="s">
        <v>25</v>
      </c>
      <c r="E639" s="3" t="s">
        <v>610</v>
      </c>
      <c r="F639" s="31">
        <v>0</v>
      </c>
      <c r="G639" s="26">
        <v>1</v>
      </c>
      <c r="H639" s="5">
        <v>-2.8000000000000001E-2</v>
      </c>
      <c r="I639" s="5">
        <v>5.6000000000000008E-2</v>
      </c>
      <c r="J639" s="18" t="str">
        <f>CONCATENATE("Table 4 (",LEFT(RIGHT(J638,4),1),",",TEXT(1+VALUE(LEFT(RIGHT(J638,2),1)),"0"),")")</f>
        <v>Table 4 (1,2)</v>
      </c>
      <c r="K639" s="20" t="s">
        <v>60</v>
      </c>
      <c r="M639" s="7" t="s">
        <v>289</v>
      </c>
      <c r="N639" s="7" t="s">
        <v>826</v>
      </c>
      <c r="O639" s="7" t="s">
        <v>356</v>
      </c>
      <c r="P639">
        <v>1990</v>
      </c>
      <c r="Q639">
        <v>2013</v>
      </c>
      <c r="R639" t="s">
        <v>247</v>
      </c>
      <c r="S639">
        <v>1</v>
      </c>
      <c r="T639">
        <v>0</v>
      </c>
      <c r="U639">
        <v>1</v>
      </c>
      <c r="V639" s="32" t="s">
        <v>60</v>
      </c>
      <c r="W639">
        <v>0</v>
      </c>
      <c r="Z639">
        <v>0</v>
      </c>
      <c r="AA639">
        <v>1</v>
      </c>
      <c r="AB639">
        <v>1</v>
      </c>
      <c r="AC639">
        <v>0</v>
      </c>
      <c r="AD639">
        <v>0</v>
      </c>
      <c r="AE639">
        <v>0</v>
      </c>
      <c r="AF639">
        <v>0</v>
      </c>
      <c r="AG639">
        <v>1</v>
      </c>
      <c r="AH639">
        <v>0</v>
      </c>
      <c r="AI639">
        <v>38</v>
      </c>
      <c r="AJ639">
        <v>17</v>
      </c>
      <c r="AK639" t="b">
        <v>1</v>
      </c>
    </row>
    <row r="640" spans="1:37" x14ac:dyDescent="0.25">
      <c r="A640" s="18" t="s">
        <v>538</v>
      </c>
      <c r="B640" s="17" t="s">
        <v>322</v>
      </c>
      <c r="C640">
        <v>2014</v>
      </c>
      <c r="D640" s="3" t="s">
        <v>25</v>
      </c>
      <c r="E640" s="3" t="s">
        <v>610</v>
      </c>
      <c r="F640" s="31">
        <v>0</v>
      </c>
      <c r="G640" s="26">
        <v>1</v>
      </c>
      <c r="H640" s="5">
        <v>-0.01</v>
      </c>
      <c r="I640" s="5">
        <v>7.3333333333333334E-2</v>
      </c>
      <c r="J640" s="18" t="str">
        <f>CONCATENATE("Table 4 (",LEFT(RIGHT(J639,4),1),",",TEXT(1+VALUE(LEFT(RIGHT(J639,2),1)),"0"),")")</f>
        <v>Table 4 (1,3)</v>
      </c>
      <c r="K640" s="20" t="s">
        <v>60</v>
      </c>
      <c r="M640" s="7" t="s">
        <v>289</v>
      </c>
      <c r="N640" s="7" t="s">
        <v>826</v>
      </c>
      <c r="O640" s="7" t="s">
        <v>356</v>
      </c>
      <c r="P640">
        <v>1990</v>
      </c>
      <c r="Q640">
        <v>2013</v>
      </c>
      <c r="R640" t="s">
        <v>247</v>
      </c>
      <c r="S640">
        <v>1</v>
      </c>
      <c r="T640">
        <v>0</v>
      </c>
      <c r="U640">
        <v>1</v>
      </c>
      <c r="V640" s="32" t="s">
        <v>60</v>
      </c>
      <c r="W640">
        <v>0</v>
      </c>
      <c r="Z640">
        <v>0</v>
      </c>
      <c r="AA640">
        <v>1</v>
      </c>
      <c r="AB640">
        <v>1</v>
      </c>
      <c r="AC640">
        <v>0</v>
      </c>
      <c r="AD640">
        <v>0</v>
      </c>
      <c r="AE640">
        <v>0</v>
      </c>
      <c r="AF640">
        <v>0</v>
      </c>
      <c r="AG640">
        <v>1</v>
      </c>
      <c r="AH640">
        <v>0</v>
      </c>
      <c r="AI640">
        <v>38</v>
      </c>
      <c r="AJ640">
        <v>17</v>
      </c>
      <c r="AK640" t="b">
        <v>1</v>
      </c>
    </row>
    <row r="641" spans="1:37" x14ac:dyDescent="0.25">
      <c r="A641" s="18" t="s">
        <v>538</v>
      </c>
      <c r="B641" s="17" t="s">
        <v>322</v>
      </c>
      <c r="C641">
        <v>2014</v>
      </c>
      <c r="D641" s="3" t="s">
        <v>25</v>
      </c>
      <c r="E641" s="3" t="s">
        <v>610</v>
      </c>
      <c r="F641" s="31">
        <v>0</v>
      </c>
      <c r="G641" s="26">
        <v>1</v>
      </c>
      <c r="H641" s="5">
        <v>-9.9000000000000005E-2</v>
      </c>
      <c r="I641" s="5">
        <v>6.6000000000000003E-2</v>
      </c>
      <c r="J641" s="18" t="str">
        <f>CONCATENATE("Table 4 (",LEFT(RIGHT(J640,4),1),",",TEXT(1+VALUE(LEFT(RIGHT(J640,2),1)),"0"),")")</f>
        <v>Table 4 (1,4)</v>
      </c>
      <c r="K641" s="20" t="s">
        <v>60</v>
      </c>
      <c r="M641" s="7" t="s">
        <v>289</v>
      </c>
      <c r="N641" s="7" t="s">
        <v>826</v>
      </c>
      <c r="O641" s="7" t="s">
        <v>356</v>
      </c>
      <c r="P641">
        <v>1990</v>
      </c>
      <c r="Q641">
        <v>2013</v>
      </c>
      <c r="R641" t="s">
        <v>247</v>
      </c>
      <c r="S641">
        <v>1</v>
      </c>
      <c r="T641">
        <v>0</v>
      </c>
      <c r="U641">
        <v>1</v>
      </c>
      <c r="V641" s="32" t="s">
        <v>60</v>
      </c>
      <c r="W641">
        <v>0</v>
      </c>
      <c r="Z641">
        <v>0</v>
      </c>
      <c r="AA641">
        <v>1</v>
      </c>
      <c r="AB641">
        <v>1</v>
      </c>
      <c r="AC641">
        <v>0</v>
      </c>
      <c r="AD641">
        <v>0</v>
      </c>
      <c r="AE641">
        <v>0</v>
      </c>
      <c r="AF641">
        <v>0</v>
      </c>
      <c r="AG641">
        <v>1</v>
      </c>
      <c r="AH641">
        <v>0</v>
      </c>
      <c r="AI641">
        <v>38</v>
      </c>
      <c r="AJ641">
        <v>17</v>
      </c>
      <c r="AK641" t="b">
        <v>1</v>
      </c>
    </row>
    <row r="642" spans="1:37" x14ac:dyDescent="0.25">
      <c r="A642" s="18" t="s">
        <v>538</v>
      </c>
      <c r="B642" s="17" t="s">
        <v>322</v>
      </c>
      <c r="C642">
        <v>2014</v>
      </c>
      <c r="D642" s="3" t="s">
        <v>25</v>
      </c>
      <c r="E642" s="3" t="s">
        <v>610</v>
      </c>
      <c r="F642" s="31">
        <v>0</v>
      </c>
      <c r="G642" s="26">
        <v>1</v>
      </c>
      <c r="H642" s="5">
        <v>-7.3999999999999996E-2</v>
      </c>
      <c r="I642" s="5">
        <v>8.3249999999999991E-2</v>
      </c>
      <c r="J642" s="18" t="str">
        <f>CONCATENATE("Table 4 (",LEFT(RIGHT(J641,4),1),",",TEXT(1+VALUE(LEFT(RIGHT(J641,2),1)),"0"),")")</f>
        <v>Table 4 (1,5)</v>
      </c>
      <c r="K642" s="20" t="s">
        <v>60</v>
      </c>
      <c r="M642" s="7" t="s">
        <v>289</v>
      </c>
      <c r="N642" s="7" t="s">
        <v>826</v>
      </c>
      <c r="O642" s="7" t="s">
        <v>356</v>
      </c>
      <c r="P642">
        <v>1990</v>
      </c>
      <c r="Q642">
        <v>2013</v>
      </c>
      <c r="R642" t="s">
        <v>247</v>
      </c>
      <c r="S642">
        <v>1</v>
      </c>
      <c r="T642">
        <v>0</v>
      </c>
      <c r="U642">
        <v>1</v>
      </c>
      <c r="V642" s="32" t="s">
        <v>60</v>
      </c>
      <c r="W642">
        <v>0</v>
      </c>
      <c r="Z642">
        <v>0</v>
      </c>
      <c r="AA642">
        <v>1</v>
      </c>
      <c r="AB642">
        <v>1</v>
      </c>
      <c r="AC642">
        <v>0</v>
      </c>
      <c r="AD642">
        <v>0</v>
      </c>
      <c r="AE642">
        <v>0</v>
      </c>
      <c r="AF642">
        <v>0</v>
      </c>
      <c r="AG642">
        <v>1</v>
      </c>
      <c r="AH642">
        <v>0</v>
      </c>
      <c r="AI642">
        <v>38</v>
      </c>
      <c r="AJ642">
        <v>17</v>
      </c>
      <c r="AK642" t="b">
        <v>1</v>
      </c>
    </row>
    <row r="643" spans="1:37" x14ac:dyDescent="0.25">
      <c r="A643" s="18" t="s">
        <v>538</v>
      </c>
      <c r="B643" s="17" t="s">
        <v>322</v>
      </c>
      <c r="C643">
        <v>2014</v>
      </c>
      <c r="D643" s="3" t="s">
        <v>25</v>
      </c>
      <c r="E643" s="3" t="s">
        <v>610</v>
      </c>
      <c r="F643" s="31">
        <v>0</v>
      </c>
      <c r="G643" s="26">
        <v>1</v>
      </c>
      <c r="H643" s="5">
        <v>-0.113</v>
      </c>
      <c r="I643" s="5">
        <v>8.8567567567567576E-2</v>
      </c>
      <c r="J643" s="18" t="str">
        <f>CONCATENATE("Table 4 (",LEFT(RIGHT(J642,4),1),",",TEXT(1+VALUE(LEFT(RIGHT(J642,2),1)),"0"),")")</f>
        <v>Table 4 (1,6)</v>
      </c>
      <c r="K643" s="20" t="s">
        <v>60</v>
      </c>
      <c r="M643" s="7" t="s">
        <v>289</v>
      </c>
      <c r="N643" s="7" t="s">
        <v>826</v>
      </c>
      <c r="O643" s="7" t="s">
        <v>356</v>
      </c>
      <c r="P643">
        <v>1990</v>
      </c>
      <c r="Q643">
        <v>2013</v>
      </c>
      <c r="R643" t="s">
        <v>247</v>
      </c>
      <c r="S643">
        <v>1</v>
      </c>
      <c r="T643">
        <v>0</v>
      </c>
      <c r="U643">
        <v>1</v>
      </c>
      <c r="V643" s="32" t="s">
        <v>60</v>
      </c>
      <c r="W643">
        <v>0</v>
      </c>
      <c r="Z643">
        <v>0</v>
      </c>
      <c r="AA643">
        <v>1</v>
      </c>
      <c r="AB643">
        <v>1</v>
      </c>
      <c r="AC643">
        <v>0</v>
      </c>
      <c r="AD643">
        <v>0</v>
      </c>
      <c r="AE643">
        <v>0</v>
      </c>
      <c r="AF643">
        <v>0</v>
      </c>
      <c r="AG643">
        <v>1</v>
      </c>
      <c r="AH643">
        <v>0</v>
      </c>
      <c r="AI643">
        <v>38</v>
      </c>
      <c r="AJ643">
        <v>17</v>
      </c>
      <c r="AK643" t="b">
        <v>1</v>
      </c>
    </row>
    <row r="644" spans="1:37" x14ac:dyDescent="0.25">
      <c r="A644" s="18" t="s">
        <v>538</v>
      </c>
      <c r="B644" s="17" t="s">
        <v>322</v>
      </c>
      <c r="C644">
        <v>2014</v>
      </c>
      <c r="D644" s="3" t="s">
        <v>25</v>
      </c>
      <c r="E644" s="3" t="s">
        <v>610</v>
      </c>
      <c r="F644" s="31">
        <v>0</v>
      </c>
      <c r="G644" s="26">
        <v>1</v>
      </c>
      <c r="H644" s="5">
        <v>-0.151</v>
      </c>
      <c r="I644" s="5">
        <v>6.0999999999999999E-2</v>
      </c>
      <c r="J644" s="18" t="str">
        <f>CONCATENATE("Table 4 (",TEXT(1+VALUE(RIGHT(LEFT(J638,10),1)),"0"),",1)")</f>
        <v>Table 4 (2,1)</v>
      </c>
      <c r="K644" s="20" t="s">
        <v>60</v>
      </c>
      <c r="M644" s="7" t="s">
        <v>289</v>
      </c>
      <c r="N644" s="7" t="s">
        <v>826</v>
      </c>
      <c r="O644" s="7" t="s">
        <v>356</v>
      </c>
      <c r="P644">
        <v>1990</v>
      </c>
      <c r="Q644">
        <v>2013</v>
      </c>
      <c r="R644" t="s">
        <v>247</v>
      </c>
      <c r="S644">
        <v>1</v>
      </c>
      <c r="T644">
        <v>0</v>
      </c>
      <c r="U644">
        <v>1</v>
      </c>
      <c r="V644" s="32" t="s">
        <v>60</v>
      </c>
      <c r="W644">
        <v>0</v>
      </c>
      <c r="Z644">
        <v>0</v>
      </c>
      <c r="AA644">
        <v>1</v>
      </c>
      <c r="AB644">
        <v>1</v>
      </c>
      <c r="AC644">
        <v>0</v>
      </c>
      <c r="AD644">
        <v>0</v>
      </c>
      <c r="AE644">
        <v>0</v>
      </c>
      <c r="AF644">
        <v>0</v>
      </c>
      <c r="AG644">
        <v>1</v>
      </c>
      <c r="AH644">
        <v>0</v>
      </c>
      <c r="AI644">
        <v>38</v>
      </c>
      <c r="AJ644">
        <v>17</v>
      </c>
      <c r="AK644" t="b">
        <v>1</v>
      </c>
    </row>
    <row r="645" spans="1:37" x14ac:dyDescent="0.25">
      <c r="A645" s="18" t="s">
        <v>538</v>
      </c>
      <c r="B645" s="17" t="s">
        <v>322</v>
      </c>
      <c r="C645">
        <v>2014</v>
      </c>
      <c r="D645" s="3" t="s">
        <v>25</v>
      </c>
      <c r="E645" s="3" t="s">
        <v>610</v>
      </c>
      <c r="F645" s="31">
        <v>0</v>
      </c>
      <c r="G645" s="26">
        <v>1</v>
      </c>
      <c r="H645" s="5">
        <v>-0.01</v>
      </c>
      <c r="I645" s="5">
        <v>9.8000000000000004E-2</v>
      </c>
      <c r="J645" s="18" t="str">
        <f>CONCATENATE("Table 4 (",LEFT(RIGHT(J644,4),1),",",TEXT(1+VALUE(LEFT(RIGHT(J644,2),1)),"0"),")")</f>
        <v>Table 4 (2,2)</v>
      </c>
      <c r="K645" s="20" t="s">
        <v>60</v>
      </c>
      <c r="M645" s="7" t="s">
        <v>289</v>
      </c>
      <c r="N645" s="7" t="s">
        <v>826</v>
      </c>
      <c r="O645" s="7" t="s">
        <v>356</v>
      </c>
      <c r="P645">
        <v>1990</v>
      </c>
      <c r="Q645">
        <v>2013</v>
      </c>
      <c r="R645" t="s">
        <v>247</v>
      </c>
      <c r="S645">
        <v>1</v>
      </c>
      <c r="T645">
        <v>0</v>
      </c>
      <c r="U645">
        <v>1</v>
      </c>
      <c r="V645" s="32" t="s">
        <v>60</v>
      </c>
      <c r="W645">
        <v>0</v>
      </c>
      <c r="Z645">
        <v>0</v>
      </c>
      <c r="AA645">
        <v>1</v>
      </c>
      <c r="AB645">
        <v>1</v>
      </c>
      <c r="AC645">
        <v>0</v>
      </c>
      <c r="AD645">
        <v>0</v>
      </c>
      <c r="AE645">
        <v>0</v>
      </c>
      <c r="AF645">
        <v>0</v>
      </c>
      <c r="AG645">
        <v>1</v>
      </c>
      <c r="AH645">
        <v>0</v>
      </c>
      <c r="AI645">
        <v>38</v>
      </c>
      <c r="AJ645">
        <v>17</v>
      </c>
      <c r="AK645" t="b">
        <v>1</v>
      </c>
    </row>
    <row r="646" spans="1:37" x14ac:dyDescent="0.25">
      <c r="A646" s="18" t="s">
        <v>538</v>
      </c>
      <c r="B646" s="17" t="s">
        <v>322</v>
      </c>
      <c r="C646">
        <v>2014</v>
      </c>
      <c r="D646" s="3" t="s">
        <v>25</v>
      </c>
      <c r="E646" s="3" t="s">
        <v>610</v>
      </c>
      <c r="F646" s="31">
        <v>0</v>
      </c>
      <c r="G646" s="26">
        <v>1</v>
      </c>
      <c r="H646" s="5">
        <v>-4.8000000000000001E-2</v>
      </c>
      <c r="I646" s="5">
        <v>0.10199999999999999</v>
      </c>
      <c r="J646" s="18" t="str">
        <f>CONCATENATE("Table 4 (",LEFT(RIGHT(J645,4),1),",",TEXT(1+VALUE(LEFT(RIGHT(J645,2),1)),"0"),")")</f>
        <v>Table 4 (2,3)</v>
      </c>
      <c r="K646" s="20" t="s">
        <v>60</v>
      </c>
      <c r="M646" s="7" t="s">
        <v>289</v>
      </c>
      <c r="N646" s="7" t="s">
        <v>826</v>
      </c>
      <c r="O646" s="7" t="s">
        <v>356</v>
      </c>
      <c r="P646">
        <v>1990</v>
      </c>
      <c r="Q646">
        <v>2013</v>
      </c>
      <c r="R646" t="s">
        <v>247</v>
      </c>
      <c r="S646">
        <v>1</v>
      </c>
      <c r="T646">
        <v>0</v>
      </c>
      <c r="U646">
        <v>1</v>
      </c>
      <c r="V646" s="32" t="s">
        <v>60</v>
      </c>
      <c r="W646">
        <v>0</v>
      </c>
      <c r="Z646">
        <v>0</v>
      </c>
      <c r="AA646">
        <v>1</v>
      </c>
      <c r="AB646">
        <v>1</v>
      </c>
      <c r="AC646">
        <v>0</v>
      </c>
      <c r="AD646">
        <v>0</v>
      </c>
      <c r="AE646">
        <v>0</v>
      </c>
      <c r="AF646">
        <v>0</v>
      </c>
      <c r="AG646">
        <v>1</v>
      </c>
      <c r="AH646">
        <v>0</v>
      </c>
      <c r="AI646">
        <v>38</v>
      </c>
      <c r="AJ646">
        <v>17</v>
      </c>
      <c r="AK646" t="b">
        <v>1</v>
      </c>
    </row>
    <row r="647" spans="1:37" x14ac:dyDescent="0.25">
      <c r="A647" s="18" t="s">
        <v>538</v>
      </c>
      <c r="B647" s="17" t="s">
        <v>322</v>
      </c>
      <c r="C647">
        <v>2014</v>
      </c>
      <c r="D647" s="3" t="s">
        <v>25</v>
      </c>
      <c r="E647" s="3" t="s">
        <v>610</v>
      </c>
      <c r="F647" s="31">
        <v>0</v>
      </c>
      <c r="G647" s="26">
        <v>1</v>
      </c>
      <c r="H647" s="5">
        <v>-0.20899999999999999</v>
      </c>
      <c r="I647" s="5">
        <v>9.1999999999999998E-2</v>
      </c>
      <c r="J647" s="18" t="str">
        <f>CONCATENATE("Table 4 (",LEFT(RIGHT(J646,4),1),",",TEXT(1+VALUE(LEFT(RIGHT(J646,2),1)),"0"),")")</f>
        <v>Table 4 (2,4)</v>
      </c>
      <c r="K647" s="20" t="s">
        <v>60</v>
      </c>
      <c r="M647" s="7" t="s">
        <v>289</v>
      </c>
      <c r="N647" s="7" t="s">
        <v>826</v>
      </c>
      <c r="O647" s="7" t="s">
        <v>356</v>
      </c>
      <c r="P647">
        <v>1990</v>
      </c>
      <c r="Q647">
        <v>2013</v>
      </c>
      <c r="R647" t="s">
        <v>247</v>
      </c>
      <c r="S647">
        <v>1</v>
      </c>
      <c r="T647">
        <v>0</v>
      </c>
      <c r="U647">
        <v>1</v>
      </c>
      <c r="V647" s="32" t="s">
        <v>60</v>
      </c>
      <c r="W647">
        <v>0</v>
      </c>
      <c r="Z647">
        <v>0</v>
      </c>
      <c r="AA647">
        <v>1</v>
      </c>
      <c r="AB647">
        <v>1</v>
      </c>
      <c r="AC647">
        <v>0</v>
      </c>
      <c r="AD647">
        <v>0</v>
      </c>
      <c r="AE647">
        <v>0</v>
      </c>
      <c r="AF647">
        <v>0</v>
      </c>
      <c r="AG647">
        <v>1</v>
      </c>
      <c r="AH647">
        <v>0</v>
      </c>
      <c r="AI647">
        <v>38</v>
      </c>
      <c r="AJ647">
        <v>17</v>
      </c>
      <c r="AK647" t="b">
        <v>1</v>
      </c>
    </row>
    <row r="648" spans="1:37" x14ac:dyDescent="0.25">
      <c r="A648" s="18" t="s">
        <v>538</v>
      </c>
      <c r="B648" s="17" t="s">
        <v>322</v>
      </c>
      <c r="C648">
        <v>2014</v>
      </c>
      <c r="D648" s="3" t="s">
        <v>25</v>
      </c>
      <c r="E648" s="3" t="s">
        <v>610</v>
      </c>
      <c r="F648" s="31">
        <v>0</v>
      </c>
      <c r="G648" s="26">
        <v>1</v>
      </c>
      <c r="H648" s="5">
        <v>-0.219</v>
      </c>
      <c r="I648" s="5">
        <v>8.5000000000000006E-2</v>
      </c>
      <c r="J648" s="18" t="str">
        <f>CONCATENATE("Table 4 (",LEFT(RIGHT(J647,4),1),",",TEXT(1+VALUE(LEFT(RIGHT(J647,2),1)),"0"),")")</f>
        <v>Table 4 (2,5)</v>
      </c>
      <c r="K648" s="20" t="s">
        <v>60</v>
      </c>
      <c r="M648" s="7" t="s">
        <v>289</v>
      </c>
      <c r="N648" s="7" t="s">
        <v>826</v>
      </c>
      <c r="O648" s="7" t="s">
        <v>356</v>
      </c>
      <c r="P648">
        <v>1990</v>
      </c>
      <c r="Q648">
        <v>2013</v>
      </c>
      <c r="R648" t="s">
        <v>247</v>
      </c>
      <c r="S648">
        <v>1</v>
      </c>
      <c r="T648">
        <v>0</v>
      </c>
      <c r="U648">
        <v>1</v>
      </c>
      <c r="V648" s="32" t="s">
        <v>60</v>
      </c>
      <c r="W648">
        <v>0</v>
      </c>
      <c r="Z648">
        <v>0</v>
      </c>
      <c r="AA648">
        <v>1</v>
      </c>
      <c r="AB648">
        <v>1</v>
      </c>
      <c r="AC648">
        <v>0</v>
      </c>
      <c r="AD648">
        <v>0</v>
      </c>
      <c r="AE648">
        <v>0</v>
      </c>
      <c r="AF648">
        <v>0</v>
      </c>
      <c r="AG648">
        <v>1</v>
      </c>
      <c r="AH648">
        <v>0</v>
      </c>
      <c r="AI648">
        <v>38</v>
      </c>
      <c r="AJ648">
        <v>17</v>
      </c>
      <c r="AK648" t="b">
        <v>1</v>
      </c>
    </row>
    <row r="649" spans="1:37" x14ac:dyDescent="0.25">
      <c r="A649" s="18" t="s">
        <v>538</v>
      </c>
      <c r="B649" s="17" t="s">
        <v>322</v>
      </c>
      <c r="C649">
        <v>2014</v>
      </c>
      <c r="D649" s="3" t="s">
        <v>25</v>
      </c>
      <c r="E649" s="3" t="s">
        <v>610</v>
      </c>
      <c r="F649" s="31">
        <v>0</v>
      </c>
      <c r="G649" s="26">
        <v>1</v>
      </c>
      <c r="H649" s="5">
        <v>-0.22900000000000001</v>
      </c>
      <c r="I649" s="5">
        <v>9.1999999999999998E-2</v>
      </c>
      <c r="J649" s="18" t="str">
        <f>CONCATENATE("Table 4 (",LEFT(RIGHT(J648,4),1),",",TEXT(1+VALUE(LEFT(RIGHT(J648,2),1)),"0"),")")</f>
        <v>Table 4 (2,6)</v>
      </c>
      <c r="K649" s="20" t="s">
        <v>60</v>
      </c>
      <c r="M649" s="7" t="s">
        <v>289</v>
      </c>
      <c r="N649" s="7" t="s">
        <v>826</v>
      </c>
      <c r="O649" s="7" t="s">
        <v>356</v>
      </c>
      <c r="P649">
        <v>1990</v>
      </c>
      <c r="Q649">
        <v>2013</v>
      </c>
      <c r="R649" t="s">
        <v>247</v>
      </c>
      <c r="S649">
        <v>1</v>
      </c>
      <c r="T649">
        <v>0</v>
      </c>
      <c r="U649">
        <v>1</v>
      </c>
      <c r="V649" s="32" t="s">
        <v>60</v>
      </c>
      <c r="W649">
        <v>0</v>
      </c>
      <c r="Z649">
        <v>0</v>
      </c>
      <c r="AA649">
        <v>1</v>
      </c>
      <c r="AB649">
        <v>1</v>
      </c>
      <c r="AC649">
        <v>0</v>
      </c>
      <c r="AD649">
        <v>0</v>
      </c>
      <c r="AE649">
        <v>0</v>
      </c>
      <c r="AF649">
        <v>0</v>
      </c>
      <c r="AG649">
        <v>1</v>
      </c>
      <c r="AH649">
        <v>0</v>
      </c>
      <c r="AI649">
        <v>38</v>
      </c>
      <c r="AJ649">
        <v>17</v>
      </c>
      <c r="AK649" t="b">
        <v>1</v>
      </c>
    </row>
    <row r="650" spans="1:37" x14ac:dyDescent="0.25">
      <c r="A650" s="18" t="s">
        <v>538</v>
      </c>
      <c r="B650" s="17" t="s">
        <v>322</v>
      </c>
      <c r="C650">
        <v>2014</v>
      </c>
      <c r="D650" s="3" t="s">
        <v>25</v>
      </c>
      <c r="E650" s="3" t="s">
        <v>610</v>
      </c>
      <c r="F650" s="22">
        <v>1</v>
      </c>
      <c r="G650" s="24">
        <v>0</v>
      </c>
      <c r="H650" s="5">
        <v>-6.5000000000000002E-2</v>
      </c>
      <c r="I650" s="5">
        <v>6.4000000000000001E-2</v>
      </c>
      <c r="J650" s="18" t="str">
        <f>CONCATENATE("Table 4 (",TEXT(1+VALUE(RIGHT(LEFT(J644,10),1)),"0"),",1)",": IDing factor models as QEs")</f>
        <v>Table 4 (3,1): IDing factor models as QEs</v>
      </c>
      <c r="K650" s="20" t="s">
        <v>60</v>
      </c>
      <c r="M650" s="7" t="s">
        <v>289</v>
      </c>
      <c r="N650" s="7" t="s">
        <v>826</v>
      </c>
      <c r="O650" s="7" t="s">
        <v>356</v>
      </c>
      <c r="P650">
        <v>1990</v>
      </c>
      <c r="Q650">
        <v>2013</v>
      </c>
      <c r="R650" t="s">
        <v>247</v>
      </c>
      <c r="S650">
        <v>1</v>
      </c>
      <c r="T650">
        <v>0</v>
      </c>
      <c r="U650">
        <v>1</v>
      </c>
      <c r="V650" s="32" t="s">
        <v>60</v>
      </c>
      <c r="W650">
        <v>0</v>
      </c>
      <c r="Z650">
        <v>1</v>
      </c>
      <c r="AA650">
        <v>0</v>
      </c>
      <c r="AB650">
        <v>1</v>
      </c>
      <c r="AC650">
        <v>0</v>
      </c>
      <c r="AD650">
        <v>0</v>
      </c>
      <c r="AE650">
        <v>0</v>
      </c>
      <c r="AF650">
        <v>0</v>
      </c>
      <c r="AG650">
        <v>1</v>
      </c>
      <c r="AH650">
        <v>0</v>
      </c>
      <c r="AI650">
        <v>38</v>
      </c>
      <c r="AJ650">
        <v>17</v>
      </c>
      <c r="AK650" t="b">
        <v>1</v>
      </c>
    </row>
    <row r="651" spans="1:37" x14ac:dyDescent="0.25">
      <c r="A651" s="18" t="s">
        <v>538</v>
      </c>
      <c r="B651" s="17" t="s">
        <v>322</v>
      </c>
      <c r="C651">
        <v>2014</v>
      </c>
      <c r="D651" s="3" t="s">
        <v>25</v>
      </c>
      <c r="E651" s="3" t="s">
        <v>610</v>
      </c>
      <c r="F651" s="31">
        <v>0</v>
      </c>
      <c r="G651" s="24">
        <v>0</v>
      </c>
      <c r="H651" s="5">
        <v>-4.2999999999999997E-2</v>
      </c>
      <c r="I651" s="5">
        <v>6.7000000000000004E-2</v>
      </c>
      <c r="J651" s="18" t="str">
        <f>CONCATENATE("Table 4 (",RIGHT(LEFT(J650,10),1),",",TEXT(1+VALUE(RIGHT(LEFT(J650,12),1)),"0"),")",": IDing factor models as QEs")</f>
        <v>Table 4 (3,2): IDing factor models as QEs</v>
      </c>
      <c r="K651" s="20" t="s">
        <v>60</v>
      </c>
      <c r="M651" s="7" t="s">
        <v>289</v>
      </c>
      <c r="N651" s="7" t="s">
        <v>826</v>
      </c>
      <c r="O651" s="7" t="s">
        <v>356</v>
      </c>
      <c r="P651">
        <v>1990</v>
      </c>
      <c r="Q651">
        <v>2013</v>
      </c>
      <c r="R651" t="s">
        <v>247</v>
      </c>
      <c r="S651">
        <v>1</v>
      </c>
      <c r="T651">
        <v>0</v>
      </c>
      <c r="U651">
        <v>1</v>
      </c>
      <c r="V651" s="32" t="s">
        <v>60</v>
      </c>
      <c r="W651">
        <v>0</v>
      </c>
      <c r="Z651">
        <v>1</v>
      </c>
      <c r="AA651">
        <v>0</v>
      </c>
      <c r="AB651">
        <v>1</v>
      </c>
      <c r="AC651">
        <v>0</v>
      </c>
      <c r="AD651">
        <v>0</v>
      </c>
      <c r="AE651">
        <v>0</v>
      </c>
      <c r="AF651">
        <v>0</v>
      </c>
      <c r="AG651">
        <v>1</v>
      </c>
      <c r="AH651">
        <v>0</v>
      </c>
      <c r="AI651">
        <v>38</v>
      </c>
      <c r="AJ651">
        <v>17</v>
      </c>
      <c r="AK651" t="b">
        <v>1</v>
      </c>
    </row>
    <row r="652" spans="1:37" x14ac:dyDescent="0.25">
      <c r="A652" s="18" t="s">
        <v>538</v>
      </c>
      <c r="B652" s="17" t="s">
        <v>322</v>
      </c>
      <c r="C652">
        <v>2014</v>
      </c>
      <c r="D652" s="3" t="s">
        <v>25</v>
      </c>
      <c r="E652" s="3" t="s">
        <v>610</v>
      </c>
      <c r="F652" s="31">
        <v>0</v>
      </c>
      <c r="G652" s="24">
        <v>0</v>
      </c>
      <c r="H652" s="5">
        <v>8.9999999999999993E-3</v>
      </c>
      <c r="I652" s="5">
        <v>5.8999999999999997E-2</v>
      </c>
      <c r="J652" s="18" t="str">
        <f>CONCATENATE("Table 4 (",RIGHT(LEFT(J651,10),1),",",TEXT(1+VALUE(RIGHT(LEFT(J651,12),1)),"0"),")",": IDing factor models as QEs")</f>
        <v>Table 4 (3,3): IDing factor models as QEs</v>
      </c>
      <c r="K652" s="20" t="s">
        <v>60</v>
      </c>
      <c r="M652" s="7" t="s">
        <v>289</v>
      </c>
      <c r="N652" s="7" t="s">
        <v>826</v>
      </c>
      <c r="O652" s="7" t="s">
        <v>356</v>
      </c>
      <c r="P652">
        <v>1990</v>
      </c>
      <c r="Q652">
        <v>2013</v>
      </c>
      <c r="R652" t="s">
        <v>247</v>
      </c>
      <c r="S652">
        <v>1</v>
      </c>
      <c r="T652">
        <v>0</v>
      </c>
      <c r="U652">
        <v>1</v>
      </c>
      <c r="V652" s="32" t="s">
        <v>60</v>
      </c>
      <c r="W652">
        <v>0</v>
      </c>
      <c r="Z652">
        <v>1</v>
      </c>
      <c r="AA652">
        <v>0</v>
      </c>
      <c r="AB652">
        <v>1</v>
      </c>
      <c r="AC652">
        <v>0</v>
      </c>
      <c r="AD652">
        <v>0</v>
      </c>
      <c r="AE652">
        <v>0</v>
      </c>
      <c r="AF652">
        <v>0</v>
      </c>
      <c r="AG652">
        <v>1</v>
      </c>
      <c r="AH652">
        <v>0</v>
      </c>
      <c r="AI652">
        <v>38</v>
      </c>
      <c r="AJ652">
        <v>17</v>
      </c>
      <c r="AK652" t="b">
        <v>1</v>
      </c>
    </row>
    <row r="653" spans="1:37" x14ac:dyDescent="0.25">
      <c r="A653" s="18" t="s">
        <v>538</v>
      </c>
      <c r="B653" s="17" t="s">
        <v>322</v>
      </c>
      <c r="C653">
        <v>2014</v>
      </c>
      <c r="D653" s="3" t="s">
        <v>25</v>
      </c>
      <c r="E653" s="3" t="s">
        <v>610</v>
      </c>
      <c r="F653" s="31">
        <v>0</v>
      </c>
      <c r="G653" s="24">
        <v>0</v>
      </c>
      <c r="H653" s="5">
        <v>-0.09</v>
      </c>
      <c r="I653" s="5">
        <v>8.6999999999999994E-2</v>
      </c>
      <c r="J653" s="18" t="str">
        <f>CONCATENATE("Table 4 (",RIGHT(LEFT(J652,10),1),",",TEXT(1+VALUE(RIGHT(LEFT(J652,12),1)),"0"),")",": IDing factor models as QEs")</f>
        <v>Table 4 (3,4): IDing factor models as QEs</v>
      </c>
      <c r="K653" s="20" t="s">
        <v>60</v>
      </c>
      <c r="M653" s="7" t="s">
        <v>289</v>
      </c>
      <c r="N653" s="7" t="s">
        <v>826</v>
      </c>
      <c r="O653" s="7" t="s">
        <v>356</v>
      </c>
      <c r="P653">
        <v>1990</v>
      </c>
      <c r="Q653">
        <v>2013</v>
      </c>
      <c r="R653" t="s">
        <v>247</v>
      </c>
      <c r="S653">
        <v>1</v>
      </c>
      <c r="T653">
        <v>0</v>
      </c>
      <c r="U653">
        <v>1</v>
      </c>
      <c r="V653" s="32" t="s">
        <v>60</v>
      </c>
      <c r="W653">
        <v>0</v>
      </c>
      <c r="Z653">
        <v>1</v>
      </c>
      <c r="AA653">
        <v>0</v>
      </c>
      <c r="AB653">
        <v>1</v>
      </c>
      <c r="AC653">
        <v>0</v>
      </c>
      <c r="AD653">
        <v>0</v>
      </c>
      <c r="AE653">
        <v>0</v>
      </c>
      <c r="AF653">
        <v>0</v>
      </c>
      <c r="AG653">
        <v>1</v>
      </c>
      <c r="AH653">
        <v>0</v>
      </c>
      <c r="AI653">
        <v>38</v>
      </c>
      <c r="AJ653">
        <v>17</v>
      </c>
      <c r="AK653" t="b">
        <v>1</v>
      </c>
    </row>
    <row r="654" spans="1:37" x14ac:dyDescent="0.25">
      <c r="A654" s="18" t="s">
        <v>538</v>
      </c>
      <c r="B654" s="17" t="s">
        <v>322</v>
      </c>
      <c r="C654">
        <v>2014</v>
      </c>
      <c r="D654" s="3" t="s">
        <v>25</v>
      </c>
      <c r="E654" s="3" t="s">
        <v>610</v>
      </c>
      <c r="F654" s="31">
        <v>0</v>
      </c>
      <c r="G654" s="24">
        <v>0</v>
      </c>
      <c r="H654" s="5">
        <v>-1.7999999999999999E-2</v>
      </c>
      <c r="I654" s="5">
        <v>8.8999999999999996E-2</v>
      </c>
      <c r="J654" s="18" t="str">
        <f>CONCATENATE("Table 4 (",RIGHT(LEFT(J653,10),1),",",TEXT(1+VALUE(RIGHT(LEFT(J653,12),1)),"0"),")",": IDing factor models as QEs")</f>
        <v>Table 4 (3,5): IDing factor models as QEs</v>
      </c>
      <c r="K654" s="20" t="s">
        <v>60</v>
      </c>
      <c r="M654" s="7" t="s">
        <v>289</v>
      </c>
      <c r="N654" s="7" t="s">
        <v>826</v>
      </c>
      <c r="O654" s="7" t="s">
        <v>356</v>
      </c>
      <c r="P654">
        <v>1990</v>
      </c>
      <c r="Q654">
        <v>2013</v>
      </c>
      <c r="R654" t="s">
        <v>247</v>
      </c>
      <c r="S654">
        <v>1</v>
      </c>
      <c r="T654">
        <v>0</v>
      </c>
      <c r="U654">
        <v>1</v>
      </c>
      <c r="V654" s="32" t="s">
        <v>60</v>
      </c>
      <c r="W654">
        <v>0</v>
      </c>
      <c r="Z654">
        <v>1</v>
      </c>
      <c r="AA654">
        <v>0</v>
      </c>
      <c r="AB654">
        <v>1</v>
      </c>
      <c r="AC654">
        <v>0</v>
      </c>
      <c r="AD654">
        <v>0</v>
      </c>
      <c r="AE654">
        <v>0</v>
      </c>
      <c r="AF654">
        <v>0</v>
      </c>
      <c r="AG654">
        <v>1</v>
      </c>
      <c r="AH654">
        <v>0</v>
      </c>
      <c r="AI654">
        <v>38</v>
      </c>
      <c r="AJ654">
        <v>17</v>
      </c>
      <c r="AK654" t="b">
        <v>1</v>
      </c>
    </row>
    <row r="655" spans="1:37" x14ac:dyDescent="0.25">
      <c r="A655" s="18" t="s">
        <v>538</v>
      </c>
      <c r="B655" s="17" t="s">
        <v>322</v>
      </c>
      <c r="C655">
        <v>2014</v>
      </c>
      <c r="D655" s="3" t="s">
        <v>25</v>
      </c>
      <c r="E655" s="3" t="s">
        <v>610</v>
      </c>
      <c r="F655" s="31">
        <v>0</v>
      </c>
      <c r="G655" s="24">
        <v>0</v>
      </c>
      <c r="H655" s="5">
        <v>-6.5000000000000002E-2</v>
      </c>
      <c r="I655" s="5">
        <v>0.08</v>
      </c>
      <c r="J655" s="18" t="str">
        <f>CONCATENATE("Table 4 (",RIGHT(LEFT(J654,10),1),",",TEXT(1+VALUE(RIGHT(LEFT(J654,12),1)),"0"),")",": IDing factor models as QEs")</f>
        <v>Table 4 (3,6): IDing factor models as QEs</v>
      </c>
      <c r="K655" s="20" t="s">
        <v>60</v>
      </c>
      <c r="M655" s="7" t="s">
        <v>289</v>
      </c>
      <c r="N655" s="7" t="s">
        <v>826</v>
      </c>
      <c r="O655" s="7" t="s">
        <v>356</v>
      </c>
      <c r="P655">
        <v>1990</v>
      </c>
      <c r="Q655">
        <v>2013</v>
      </c>
      <c r="R655" t="s">
        <v>247</v>
      </c>
      <c r="S655">
        <v>1</v>
      </c>
      <c r="T655">
        <v>0</v>
      </c>
      <c r="U655">
        <v>1</v>
      </c>
      <c r="V655" s="32" t="s">
        <v>60</v>
      </c>
      <c r="W655">
        <v>0</v>
      </c>
      <c r="Z655">
        <v>1</v>
      </c>
      <c r="AA655">
        <v>0</v>
      </c>
      <c r="AB655">
        <v>1</v>
      </c>
      <c r="AC655">
        <v>0</v>
      </c>
      <c r="AD655">
        <v>0</v>
      </c>
      <c r="AE655">
        <v>0</v>
      </c>
      <c r="AF655">
        <v>0</v>
      </c>
      <c r="AG655">
        <v>1</v>
      </c>
      <c r="AH655">
        <v>0</v>
      </c>
      <c r="AI655">
        <v>38</v>
      </c>
      <c r="AJ655">
        <v>17</v>
      </c>
      <c r="AK655" t="b">
        <v>1</v>
      </c>
    </row>
    <row r="656" spans="1:37" x14ac:dyDescent="0.25">
      <c r="A656" s="18" t="s">
        <v>538</v>
      </c>
      <c r="B656" s="17" t="s">
        <v>322</v>
      </c>
      <c r="C656">
        <v>2014</v>
      </c>
      <c r="D656" s="3" t="s">
        <v>25</v>
      </c>
      <c r="E656" s="3" t="s">
        <v>610</v>
      </c>
      <c r="F656" s="31">
        <v>0</v>
      </c>
      <c r="G656" s="24">
        <v>0</v>
      </c>
      <c r="H656" s="5">
        <v>-0.04</v>
      </c>
      <c r="I656" s="5">
        <v>8.8999999999999996E-2</v>
      </c>
      <c r="J656" s="18" t="str">
        <f>CONCATENATE("Table 4 (",TEXT(1+VALUE(RIGHT(LEFT(J650,10),1)),"0"),",1)",": IDing factor models as QEs")</f>
        <v>Table 4 (4,1): IDing factor models as QEs</v>
      </c>
      <c r="K656" s="20" t="s">
        <v>60</v>
      </c>
      <c r="M656" s="7" t="s">
        <v>289</v>
      </c>
      <c r="N656" s="7" t="s">
        <v>826</v>
      </c>
      <c r="O656" s="7" t="s">
        <v>356</v>
      </c>
      <c r="P656">
        <v>1990</v>
      </c>
      <c r="Q656">
        <v>2013</v>
      </c>
      <c r="R656" t="s">
        <v>247</v>
      </c>
      <c r="S656">
        <v>1</v>
      </c>
      <c r="T656">
        <v>0</v>
      </c>
      <c r="U656">
        <v>1</v>
      </c>
      <c r="V656" s="32" t="s">
        <v>60</v>
      </c>
      <c r="W656">
        <v>0</v>
      </c>
      <c r="Z656">
        <v>1</v>
      </c>
      <c r="AA656">
        <v>0</v>
      </c>
      <c r="AB656">
        <v>1</v>
      </c>
      <c r="AC656">
        <v>0</v>
      </c>
      <c r="AD656">
        <v>0</v>
      </c>
      <c r="AE656">
        <v>0</v>
      </c>
      <c r="AF656">
        <v>0</v>
      </c>
      <c r="AG656">
        <v>1</v>
      </c>
      <c r="AH656">
        <v>0</v>
      </c>
      <c r="AI656">
        <v>38</v>
      </c>
      <c r="AJ656">
        <v>17</v>
      </c>
      <c r="AK656" t="b">
        <v>1</v>
      </c>
    </row>
    <row r="657" spans="1:37" x14ac:dyDescent="0.25">
      <c r="A657" s="18" t="s">
        <v>538</v>
      </c>
      <c r="B657" s="17" t="s">
        <v>322</v>
      </c>
      <c r="C657">
        <v>2014</v>
      </c>
      <c r="D657" s="3" t="s">
        <v>25</v>
      </c>
      <c r="E657" s="3" t="s">
        <v>610</v>
      </c>
      <c r="F657" s="31">
        <v>0</v>
      </c>
      <c r="G657" s="24">
        <v>0</v>
      </c>
      <c r="H657" s="5">
        <v>-2.5000000000000001E-2</v>
      </c>
      <c r="I657" s="5">
        <v>8.8999999999999996E-2</v>
      </c>
      <c r="J657" s="18" t="str">
        <f>CONCATENATE("Table 4 (",RIGHT(LEFT(J656,10),1),",",TEXT(1+VALUE(RIGHT(LEFT(J656,12),1)),"0"),")",": IDing factor models as QEs")</f>
        <v>Table 4 (4,2): IDing factor models as QEs</v>
      </c>
      <c r="K657" s="20" t="s">
        <v>60</v>
      </c>
      <c r="M657" s="7" t="s">
        <v>289</v>
      </c>
      <c r="N657" s="7" t="s">
        <v>826</v>
      </c>
      <c r="O657" s="7" t="s">
        <v>356</v>
      </c>
      <c r="P657">
        <v>1990</v>
      </c>
      <c r="Q657">
        <v>2013</v>
      </c>
      <c r="R657" t="s">
        <v>247</v>
      </c>
      <c r="S657">
        <v>1</v>
      </c>
      <c r="T657">
        <v>0</v>
      </c>
      <c r="U657">
        <v>1</v>
      </c>
      <c r="V657" s="32" t="s">
        <v>60</v>
      </c>
      <c r="W657">
        <v>0</v>
      </c>
      <c r="Z657">
        <v>1</v>
      </c>
      <c r="AA657">
        <v>0</v>
      </c>
      <c r="AB657">
        <v>1</v>
      </c>
      <c r="AC657">
        <v>0</v>
      </c>
      <c r="AD657">
        <v>0</v>
      </c>
      <c r="AE657">
        <v>0</v>
      </c>
      <c r="AF657">
        <v>0</v>
      </c>
      <c r="AG657">
        <v>1</v>
      </c>
      <c r="AH657">
        <v>0</v>
      </c>
      <c r="AI657">
        <v>38</v>
      </c>
      <c r="AJ657">
        <v>17</v>
      </c>
      <c r="AK657" t="b">
        <v>1</v>
      </c>
    </row>
    <row r="658" spans="1:37" x14ac:dyDescent="0.25">
      <c r="A658" s="18" t="s">
        <v>538</v>
      </c>
      <c r="B658" s="17" t="s">
        <v>322</v>
      </c>
      <c r="C658">
        <v>2014</v>
      </c>
      <c r="D658" s="3" t="s">
        <v>25</v>
      </c>
      <c r="E658" s="3" t="s">
        <v>610</v>
      </c>
      <c r="F658" s="31">
        <v>0</v>
      </c>
      <c r="G658" s="24">
        <v>0</v>
      </c>
      <c r="H658" s="5">
        <v>2.9000000000000001E-2</v>
      </c>
      <c r="I658" s="5">
        <v>8.1000000000000003E-2</v>
      </c>
      <c r="J658" s="18" t="str">
        <f>CONCATENATE("Table 4 (",RIGHT(LEFT(J657,10),1),",",TEXT(1+VALUE(RIGHT(LEFT(J657,12),1)),"0"),")",": IDing factor models as QEs")</f>
        <v>Table 4 (4,3): IDing factor models as QEs</v>
      </c>
      <c r="K658" s="20" t="s">
        <v>60</v>
      </c>
      <c r="M658" s="7" t="s">
        <v>289</v>
      </c>
      <c r="N658" s="7" t="s">
        <v>826</v>
      </c>
      <c r="O658" s="7" t="s">
        <v>356</v>
      </c>
      <c r="P658">
        <v>1990</v>
      </c>
      <c r="Q658">
        <v>2013</v>
      </c>
      <c r="R658" t="s">
        <v>247</v>
      </c>
      <c r="S658">
        <v>1</v>
      </c>
      <c r="T658">
        <v>0</v>
      </c>
      <c r="U658">
        <v>1</v>
      </c>
      <c r="V658" s="32" t="s">
        <v>60</v>
      </c>
      <c r="W658">
        <v>0</v>
      </c>
      <c r="Z658">
        <v>1</v>
      </c>
      <c r="AA658">
        <v>0</v>
      </c>
      <c r="AB658">
        <v>1</v>
      </c>
      <c r="AC658">
        <v>0</v>
      </c>
      <c r="AD658">
        <v>0</v>
      </c>
      <c r="AE658">
        <v>0</v>
      </c>
      <c r="AF658">
        <v>0</v>
      </c>
      <c r="AG658">
        <v>1</v>
      </c>
      <c r="AH658">
        <v>0</v>
      </c>
      <c r="AI658">
        <v>38</v>
      </c>
      <c r="AJ658">
        <v>17</v>
      </c>
      <c r="AK658" t="b">
        <v>1</v>
      </c>
    </row>
    <row r="659" spans="1:37" x14ac:dyDescent="0.25">
      <c r="A659" s="18" t="s">
        <v>538</v>
      </c>
      <c r="B659" s="17" t="s">
        <v>322</v>
      </c>
      <c r="C659">
        <v>2014</v>
      </c>
      <c r="D659" s="3" t="s">
        <v>25</v>
      </c>
      <c r="E659" s="3" t="s">
        <v>610</v>
      </c>
      <c r="F659" s="31">
        <v>0</v>
      </c>
      <c r="G659" s="24">
        <v>0</v>
      </c>
      <c r="H659" s="5">
        <v>-0.129</v>
      </c>
      <c r="I659" s="5">
        <v>0.10199999999999999</v>
      </c>
      <c r="J659" s="18" t="str">
        <f>CONCATENATE("Table 4 (",RIGHT(LEFT(J658,10),1),",",TEXT(1+VALUE(RIGHT(LEFT(J658,12),1)),"0"),")",": IDing factor models as QEs")</f>
        <v>Table 4 (4,4): IDing factor models as QEs</v>
      </c>
      <c r="K659" s="20" t="s">
        <v>60</v>
      </c>
      <c r="M659" s="7" t="s">
        <v>289</v>
      </c>
      <c r="N659" s="7" t="s">
        <v>826</v>
      </c>
      <c r="O659" s="7" t="s">
        <v>356</v>
      </c>
      <c r="P659">
        <v>1990</v>
      </c>
      <c r="Q659">
        <v>2013</v>
      </c>
      <c r="R659" t="s">
        <v>247</v>
      </c>
      <c r="S659">
        <v>1</v>
      </c>
      <c r="T659">
        <v>0</v>
      </c>
      <c r="U659">
        <v>1</v>
      </c>
      <c r="V659" s="32" t="s">
        <v>60</v>
      </c>
      <c r="W659">
        <v>0</v>
      </c>
      <c r="Z659">
        <v>1</v>
      </c>
      <c r="AA659">
        <v>0</v>
      </c>
      <c r="AB659">
        <v>1</v>
      </c>
      <c r="AC659">
        <v>0</v>
      </c>
      <c r="AD659">
        <v>0</v>
      </c>
      <c r="AE659">
        <v>0</v>
      </c>
      <c r="AF659">
        <v>0</v>
      </c>
      <c r="AG659">
        <v>1</v>
      </c>
      <c r="AH659">
        <v>0</v>
      </c>
      <c r="AI659">
        <v>38</v>
      </c>
      <c r="AJ659">
        <v>17</v>
      </c>
      <c r="AK659" t="b">
        <v>1</v>
      </c>
    </row>
    <row r="660" spans="1:37" x14ac:dyDescent="0.25">
      <c r="A660" s="18" t="s">
        <v>538</v>
      </c>
      <c r="B660" s="17" t="s">
        <v>322</v>
      </c>
      <c r="C660">
        <v>2014</v>
      </c>
      <c r="D660" s="3" t="s">
        <v>25</v>
      </c>
      <c r="E660" s="3" t="s">
        <v>610</v>
      </c>
      <c r="F660" s="31">
        <v>0</v>
      </c>
      <c r="G660" s="24">
        <v>0</v>
      </c>
      <c r="H660" s="5">
        <v>-8.7999999999999995E-2</v>
      </c>
      <c r="I660" s="5">
        <v>0.108</v>
      </c>
      <c r="J660" s="18" t="str">
        <f>CONCATENATE("Table 4 (",RIGHT(LEFT(J659,10),1),",",TEXT(1+VALUE(RIGHT(LEFT(J659,12),1)),"0"),")",": IDing factor models as QEs")</f>
        <v>Table 4 (4,5): IDing factor models as QEs</v>
      </c>
      <c r="K660" s="20" t="s">
        <v>60</v>
      </c>
      <c r="M660" s="7" t="s">
        <v>289</v>
      </c>
      <c r="N660" s="7" t="s">
        <v>826</v>
      </c>
      <c r="O660" s="7" t="s">
        <v>356</v>
      </c>
      <c r="P660">
        <v>1990</v>
      </c>
      <c r="Q660">
        <v>2013</v>
      </c>
      <c r="R660" t="s">
        <v>247</v>
      </c>
      <c r="S660">
        <v>1</v>
      </c>
      <c r="T660">
        <v>0</v>
      </c>
      <c r="U660">
        <v>1</v>
      </c>
      <c r="V660" s="32" t="s">
        <v>60</v>
      </c>
      <c r="W660">
        <v>0</v>
      </c>
      <c r="Z660">
        <v>1</v>
      </c>
      <c r="AA660">
        <v>0</v>
      </c>
      <c r="AB660">
        <v>1</v>
      </c>
      <c r="AC660">
        <v>0</v>
      </c>
      <c r="AD660">
        <v>0</v>
      </c>
      <c r="AE660">
        <v>0</v>
      </c>
      <c r="AF660">
        <v>0</v>
      </c>
      <c r="AG660">
        <v>1</v>
      </c>
      <c r="AH660">
        <v>0</v>
      </c>
      <c r="AI660">
        <v>38</v>
      </c>
      <c r="AJ660">
        <v>17</v>
      </c>
      <c r="AK660" t="b">
        <v>1</v>
      </c>
    </row>
    <row r="661" spans="1:37" x14ac:dyDescent="0.25">
      <c r="A661" s="18" t="s">
        <v>538</v>
      </c>
      <c r="B661" s="17" t="s">
        <v>322</v>
      </c>
      <c r="C661">
        <v>2014</v>
      </c>
      <c r="D661" s="3" t="s">
        <v>25</v>
      </c>
      <c r="E661" s="3" t="s">
        <v>610</v>
      </c>
      <c r="F661" s="31">
        <v>0</v>
      </c>
      <c r="G661" s="24">
        <v>0</v>
      </c>
      <c r="H661" s="5">
        <v>-0.106</v>
      </c>
      <c r="I661" s="5">
        <v>0.104</v>
      </c>
      <c r="J661" s="18" t="str">
        <f>CONCATENATE("Table 4 (",RIGHT(LEFT(J660,10),1),",",TEXT(1+VALUE(RIGHT(LEFT(J660,12),1)),"0"),")",": IDing factor models as QEs")</f>
        <v>Table 4 (4,6): IDing factor models as QEs</v>
      </c>
      <c r="K661" s="20" t="s">
        <v>60</v>
      </c>
      <c r="M661" s="7" t="s">
        <v>289</v>
      </c>
      <c r="N661" s="7" t="s">
        <v>826</v>
      </c>
      <c r="O661" s="7" t="s">
        <v>356</v>
      </c>
      <c r="P661">
        <v>1990</v>
      </c>
      <c r="Q661">
        <v>2013</v>
      </c>
      <c r="R661" t="s">
        <v>247</v>
      </c>
      <c r="S661">
        <v>1</v>
      </c>
      <c r="T661">
        <v>0</v>
      </c>
      <c r="U661">
        <v>1</v>
      </c>
      <c r="V661" s="32" t="s">
        <v>60</v>
      </c>
      <c r="W661">
        <v>0</v>
      </c>
      <c r="Z661">
        <v>1</v>
      </c>
      <c r="AA661">
        <v>0</v>
      </c>
      <c r="AB661">
        <v>1</v>
      </c>
      <c r="AC661">
        <v>0</v>
      </c>
      <c r="AD661">
        <v>0</v>
      </c>
      <c r="AE661">
        <v>0</v>
      </c>
      <c r="AF661">
        <v>0</v>
      </c>
      <c r="AG661">
        <v>1</v>
      </c>
      <c r="AH661">
        <v>0</v>
      </c>
      <c r="AI661">
        <v>38</v>
      </c>
      <c r="AJ661">
        <v>17</v>
      </c>
      <c r="AK661" t="b">
        <v>1</v>
      </c>
    </row>
    <row r="662" spans="1:37" x14ac:dyDescent="0.25">
      <c r="A662" s="18" t="s">
        <v>538</v>
      </c>
      <c r="B662" s="17" t="s">
        <v>322</v>
      </c>
      <c r="C662">
        <v>2014</v>
      </c>
      <c r="D662" s="3" t="s">
        <v>25</v>
      </c>
      <c r="E662" s="3" t="s">
        <v>610</v>
      </c>
      <c r="F662" s="31">
        <v>0</v>
      </c>
      <c r="G662" s="24">
        <v>0</v>
      </c>
      <c r="H662" s="5">
        <v>-0.104</v>
      </c>
      <c r="I662" s="5">
        <v>0.04</v>
      </c>
      <c r="J662" s="18" t="str">
        <f>CONCATENATE("Table 4 (",TEXT(1+VALUE(RIGHT(LEFT(J656,10),1)),"0"),",1)",": IDing factor models as QEs")</f>
        <v>Table 4 (5,1): IDing factor models as QEs</v>
      </c>
      <c r="K662" s="20" t="s">
        <v>60</v>
      </c>
      <c r="M662" s="7" t="s">
        <v>289</v>
      </c>
      <c r="N662" s="7" t="s">
        <v>826</v>
      </c>
      <c r="O662" s="7" t="s">
        <v>356</v>
      </c>
      <c r="P662">
        <v>1990</v>
      </c>
      <c r="Q662">
        <v>2013</v>
      </c>
      <c r="R662" t="s">
        <v>247</v>
      </c>
      <c r="S662">
        <v>1</v>
      </c>
      <c r="T662">
        <v>0</v>
      </c>
      <c r="U662">
        <v>1</v>
      </c>
      <c r="V662" s="32" t="s">
        <v>60</v>
      </c>
      <c r="W662">
        <v>0</v>
      </c>
      <c r="Z662">
        <v>1</v>
      </c>
      <c r="AA662">
        <v>0</v>
      </c>
      <c r="AB662">
        <v>1</v>
      </c>
      <c r="AC662">
        <v>0</v>
      </c>
      <c r="AD662">
        <v>0</v>
      </c>
      <c r="AE662">
        <v>0</v>
      </c>
      <c r="AF662">
        <v>0</v>
      </c>
      <c r="AG662">
        <v>1</v>
      </c>
      <c r="AH662">
        <v>0</v>
      </c>
      <c r="AI662">
        <v>38</v>
      </c>
      <c r="AJ662">
        <v>17</v>
      </c>
      <c r="AK662" t="b">
        <v>1</v>
      </c>
    </row>
    <row r="663" spans="1:37" x14ac:dyDescent="0.25">
      <c r="A663" s="18" t="s">
        <v>538</v>
      </c>
      <c r="B663" s="17" t="s">
        <v>322</v>
      </c>
      <c r="C663">
        <v>2014</v>
      </c>
      <c r="D663" s="3" t="s">
        <v>25</v>
      </c>
      <c r="E663" s="3" t="s">
        <v>610</v>
      </c>
      <c r="F663" s="31">
        <v>0</v>
      </c>
      <c r="G663" s="24">
        <v>0</v>
      </c>
      <c r="H663" s="5">
        <v>-4.9000000000000002E-2</v>
      </c>
      <c r="I663" s="5">
        <v>4.7E-2</v>
      </c>
      <c r="J663" s="18" t="str">
        <f>CONCATENATE("Table 4 (",RIGHT(LEFT(J662,10),1),",",TEXT(1+VALUE(RIGHT(LEFT(J662,12),1)),"0"),")",": IDing factor models as QEs")</f>
        <v>Table 4 (5,2): IDing factor models as QEs</v>
      </c>
      <c r="K663" s="20" t="s">
        <v>60</v>
      </c>
      <c r="M663" s="7" t="s">
        <v>289</v>
      </c>
      <c r="N663" s="7" t="s">
        <v>826</v>
      </c>
      <c r="O663" s="7" t="s">
        <v>356</v>
      </c>
      <c r="P663">
        <v>1990</v>
      </c>
      <c r="Q663">
        <v>2013</v>
      </c>
      <c r="R663" t="s">
        <v>247</v>
      </c>
      <c r="S663">
        <v>1</v>
      </c>
      <c r="T663">
        <v>0</v>
      </c>
      <c r="U663">
        <v>1</v>
      </c>
      <c r="V663" s="32" t="s">
        <v>60</v>
      </c>
      <c r="W663">
        <v>0</v>
      </c>
      <c r="Z663">
        <v>1</v>
      </c>
      <c r="AA663">
        <v>0</v>
      </c>
      <c r="AB663">
        <v>1</v>
      </c>
      <c r="AC663">
        <v>0</v>
      </c>
      <c r="AD663">
        <v>0</v>
      </c>
      <c r="AE663">
        <v>0</v>
      </c>
      <c r="AF663">
        <v>0</v>
      </c>
      <c r="AG663">
        <v>1</v>
      </c>
      <c r="AH663">
        <v>0</v>
      </c>
      <c r="AI663">
        <v>38</v>
      </c>
      <c r="AJ663">
        <v>17</v>
      </c>
      <c r="AK663" t="b">
        <v>1</v>
      </c>
    </row>
    <row r="664" spans="1:37" x14ac:dyDescent="0.25">
      <c r="A664" s="18" t="s">
        <v>538</v>
      </c>
      <c r="B664" s="17" t="s">
        <v>322</v>
      </c>
      <c r="C664">
        <v>2014</v>
      </c>
      <c r="D664" s="3" t="s">
        <v>25</v>
      </c>
      <c r="E664" s="3" t="s">
        <v>610</v>
      </c>
      <c r="F664" s="31">
        <v>0</v>
      </c>
      <c r="G664" s="24">
        <v>0</v>
      </c>
      <c r="H664" s="5">
        <v>-3.7999999999999999E-2</v>
      </c>
      <c r="I664" s="5">
        <v>4.8000000000000001E-2</v>
      </c>
      <c r="J664" s="18" t="str">
        <f>CONCATENATE("Table 4 (",RIGHT(LEFT(J663,10),1),",",TEXT(1+VALUE(RIGHT(LEFT(J663,12),1)),"0"),")",": IDing factor models as QEs")</f>
        <v>Table 4 (5,3): IDing factor models as QEs</v>
      </c>
      <c r="K664" s="20" t="s">
        <v>60</v>
      </c>
      <c r="M664" s="7" t="s">
        <v>289</v>
      </c>
      <c r="N664" s="7" t="s">
        <v>826</v>
      </c>
      <c r="O664" s="7" t="s">
        <v>356</v>
      </c>
      <c r="P664">
        <v>1990</v>
      </c>
      <c r="Q664">
        <v>2013</v>
      </c>
      <c r="R664" t="s">
        <v>247</v>
      </c>
      <c r="S664">
        <v>1</v>
      </c>
      <c r="T664">
        <v>0</v>
      </c>
      <c r="U664">
        <v>1</v>
      </c>
      <c r="V664" s="32" t="s">
        <v>60</v>
      </c>
      <c r="W664">
        <v>0</v>
      </c>
      <c r="Z664">
        <v>1</v>
      </c>
      <c r="AA664">
        <v>0</v>
      </c>
      <c r="AB664">
        <v>1</v>
      </c>
      <c r="AC664">
        <v>0</v>
      </c>
      <c r="AD664">
        <v>0</v>
      </c>
      <c r="AE664">
        <v>0</v>
      </c>
      <c r="AF664">
        <v>0</v>
      </c>
      <c r="AG664">
        <v>1</v>
      </c>
      <c r="AH664">
        <v>0</v>
      </c>
      <c r="AI664">
        <v>38</v>
      </c>
      <c r="AJ664">
        <v>17</v>
      </c>
      <c r="AK664" t="b">
        <v>1</v>
      </c>
    </row>
    <row r="665" spans="1:37" x14ac:dyDescent="0.25">
      <c r="A665" s="18" t="s">
        <v>538</v>
      </c>
      <c r="B665" s="17" t="s">
        <v>322</v>
      </c>
      <c r="C665">
        <v>2014</v>
      </c>
      <c r="D665" s="3" t="s">
        <v>25</v>
      </c>
      <c r="E665" s="3" t="s">
        <v>610</v>
      </c>
      <c r="F665" s="31">
        <v>0</v>
      </c>
      <c r="G665" s="24">
        <v>0</v>
      </c>
      <c r="H665" s="5">
        <v>-0.13800000000000001</v>
      </c>
      <c r="I665" s="5">
        <v>5.7000000000000002E-2</v>
      </c>
      <c r="J665" s="18" t="str">
        <f>CONCATENATE("Table 4 (",RIGHT(LEFT(J664,10),1),",",TEXT(1+VALUE(RIGHT(LEFT(J664,12),1)),"0"),")",": IDing factor models as QEs")</f>
        <v>Table 4 (5,4): IDing factor models as QEs</v>
      </c>
      <c r="K665" s="20" t="s">
        <v>60</v>
      </c>
      <c r="M665" s="7" t="s">
        <v>289</v>
      </c>
      <c r="N665" s="7" t="s">
        <v>826</v>
      </c>
      <c r="O665" s="7" t="s">
        <v>356</v>
      </c>
      <c r="P665">
        <v>1990</v>
      </c>
      <c r="Q665">
        <v>2013</v>
      </c>
      <c r="R665" t="s">
        <v>247</v>
      </c>
      <c r="S665">
        <v>1</v>
      </c>
      <c r="T665">
        <v>0</v>
      </c>
      <c r="U665">
        <v>1</v>
      </c>
      <c r="V665" s="32" t="s">
        <v>60</v>
      </c>
      <c r="W665">
        <v>0</v>
      </c>
      <c r="Z665">
        <v>1</v>
      </c>
      <c r="AA665">
        <v>0</v>
      </c>
      <c r="AB665">
        <v>1</v>
      </c>
      <c r="AC665">
        <v>0</v>
      </c>
      <c r="AD665">
        <v>0</v>
      </c>
      <c r="AE665">
        <v>0</v>
      </c>
      <c r="AF665">
        <v>0</v>
      </c>
      <c r="AG665">
        <v>1</v>
      </c>
      <c r="AH665">
        <v>0</v>
      </c>
      <c r="AI665">
        <v>38</v>
      </c>
      <c r="AJ665">
        <v>17</v>
      </c>
      <c r="AK665" t="b">
        <v>1</v>
      </c>
    </row>
    <row r="666" spans="1:37" x14ac:dyDescent="0.25">
      <c r="A666" s="18" t="s">
        <v>538</v>
      </c>
      <c r="B666" s="17" t="s">
        <v>322</v>
      </c>
      <c r="C666">
        <v>2014</v>
      </c>
      <c r="D666" s="3" t="s">
        <v>25</v>
      </c>
      <c r="E666" s="3" t="s">
        <v>610</v>
      </c>
      <c r="F666" s="31">
        <v>0</v>
      </c>
      <c r="G666" s="24">
        <v>0</v>
      </c>
      <c r="H666" s="5">
        <v>-0.124</v>
      </c>
      <c r="I666" s="5">
        <v>6.4000000000000001E-2</v>
      </c>
      <c r="J666" s="18" t="str">
        <f>CONCATENATE("Table 4 (",RIGHT(LEFT(J665,10),1),",",TEXT(1+VALUE(RIGHT(LEFT(J665,12),1)),"0"),")",": IDing factor models as QEs")</f>
        <v>Table 4 (5,5): IDing factor models as QEs</v>
      </c>
      <c r="K666" s="20" t="s">
        <v>60</v>
      </c>
      <c r="M666" s="7" t="s">
        <v>289</v>
      </c>
      <c r="N666" s="7" t="s">
        <v>826</v>
      </c>
      <c r="O666" s="7" t="s">
        <v>356</v>
      </c>
      <c r="P666">
        <v>1990</v>
      </c>
      <c r="Q666">
        <v>2013</v>
      </c>
      <c r="R666" t="s">
        <v>247</v>
      </c>
      <c r="S666">
        <v>1</v>
      </c>
      <c r="T666">
        <v>0</v>
      </c>
      <c r="U666">
        <v>1</v>
      </c>
      <c r="V666" s="32" t="s">
        <v>60</v>
      </c>
      <c r="W666">
        <v>0</v>
      </c>
      <c r="Z666">
        <v>1</v>
      </c>
      <c r="AA666">
        <v>0</v>
      </c>
      <c r="AB666">
        <v>1</v>
      </c>
      <c r="AC666">
        <v>0</v>
      </c>
      <c r="AD666">
        <v>0</v>
      </c>
      <c r="AE666">
        <v>0</v>
      </c>
      <c r="AF666">
        <v>0</v>
      </c>
      <c r="AG666">
        <v>1</v>
      </c>
      <c r="AH666">
        <v>0</v>
      </c>
      <c r="AI666">
        <v>38</v>
      </c>
      <c r="AJ666">
        <v>17</v>
      </c>
      <c r="AK666" t="b">
        <v>1</v>
      </c>
    </row>
    <row r="667" spans="1:37" x14ac:dyDescent="0.25">
      <c r="A667" s="18" t="s">
        <v>538</v>
      </c>
      <c r="B667" s="17" t="s">
        <v>322</v>
      </c>
      <c r="C667">
        <v>2014</v>
      </c>
      <c r="D667" s="3" t="s">
        <v>25</v>
      </c>
      <c r="E667" s="3" t="s">
        <v>610</v>
      </c>
      <c r="F667" s="31">
        <v>0</v>
      </c>
      <c r="G667" s="24">
        <v>0</v>
      </c>
      <c r="H667" s="5">
        <v>-0.151</v>
      </c>
      <c r="I667" s="5">
        <v>6.8000000000000005E-2</v>
      </c>
      <c r="J667" s="18" t="str">
        <f>CONCATENATE("Table 4 (",RIGHT(LEFT(J666,10),1),",",TEXT(1+VALUE(RIGHT(LEFT(J666,12),1)),"0"),")",": IDing factor models as QEs")</f>
        <v>Table 4 (5,6): IDing factor models as QEs</v>
      </c>
      <c r="K667" s="20" t="s">
        <v>60</v>
      </c>
      <c r="M667" s="7" t="s">
        <v>289</v>
      </c>
      <c r="N667" s="7" t="s">
        <v>826</v>
      </c>
      <c r="O667" s="7" t="s">
        <v>356</v>
      </c>
      <c r="P667">
        <v>1990</v>
      </c>
      <c r="Q667">
        <v>2013</v>
      </c>
      <c r="R667" t="s">
        <v>247</v>
      </c>
      <c r="S667">
        <v>1</v>
      </c>
      <c r="T667">
        <v>0</v>
      </c>
      <c r="U667">
        <v>1</v>
      </c>
      <c r="V667" s="32" t="s">
        <v>60</v>
      </c>
      <c r="W667">
        <v>0</v>
      </c>
      <c r="Z667">
        <v>1</v>
      </c>
      <c r="AA667">
        <v>0</v>
      </c>
      <c r="AB667">
        <v>1</v>
      </c>
      <c r="AC667">
        <v>0</v>
      </c>
      <c r="AD667">
        <v>0</v>
      </c>
      <c r="AE667">
        <v>0</v>
      </c>
      <c r="AF667">
        <v>0</v>
      </c>
      <c r="AG667">
        <v>1</v>
      </c>
      <c r="AH667">
        <v>0</v>
      </c>
      <c r="AI667">
        <v>38</v>
      </c>
      <c r="AJ667">
        <v>17</v>
      </c>
      <c r="AK667" t="b">
        <v>1</v>
      </c>
    </row>
    <row r="668" spans="1:37" x14ac:dyDescent="0.25">
      <c r="A668" s="18" t="s">
        <v>745</v>
      </c>
      <c r="B668" s="17" t="s">
        <v>258</v>
      </c>
      <c r="C668">
        <v>2014</v>
      </c>
      <c r="D668" s="3" t="s">
        <v>159</v>
      </c>
      <c r="E668" s="3" t="s">
        <v>610</v>
      </c>
      <c r="F668" s="31">
        <v>1</v>
      </c>
      <c r="G668" s="24">
        <v>0</v>
      </c>
      <c r="H668">
        <v>-0.16500000000000001</v>
      </c>
      <c r="I668" s="5">
        <v>4.1000000000000002E-2</v>
      </c>
      <c r="J668" s="18" t="s">
        <v>324</v>
      </c>
      <c r="K668" s="19" t="s">
        <v>60</v>
      </c>
      <c r="L668" s="4">
        <v>4386</v>
      </c>
      <c r="M668" s="7" t="s">
        <v>252</v>
      </c>
      <c r="N668" s="7" t="s">
        <v>825</v>
      </c>
      <c r="O668" s="7" t="s">
        <v>356</v>
      </c>
      <c r="P668">
        <v>1990</v>
      </c>
      <c r="Q668">
        <v>2011</v>
      </c>
      <c r="R668" t="s">
        <v>247</v>
      </c>
      <c r="S668">
        <v>1</v>
      </c>
      <c r="T668">
        <v>0</v>
      </c>
      <c r="U668">
        <v>1</v>
      </c>
      <c r="V668" s="32" t="s">
        <v>60</v>
      </c>
      <c r="W668">
        <v>0</v>
      </c>
      <c r="Z668">
        <v>0</v>
      </c>
      <c r="AA668">
        <v>1</v>
      </c>
      <c r="AB668">
        <v>1</v>
      </c>
      <c r="AC668">
        <v>0</v>
      </c>
      <c r="AD668">
        <v>0</v>
      </c>
      <c r="AE668">
        <v>0</v>
      </c>
      <c r="AF668">
        <v>0</v>
      </c>
      <c r="AG668">
        <v>1</v>
      </c>
      <c r="AH668">
        <v>0</v>
      </c>
      <c r="AI668">
        <v>39</v>
      </c>
      <c r="AJ668">
        <v>10</v>
      </c>
      <c r="AK668">
        <v>0</v>
      </c>
    </row>
    <row r="669" spans="1:37" x14ac:dyDescent="0.25">
      <c r="A669" s="18" t="s">
        <v>745</v>
      </c>
      <c r="B669" s="17" t="s">
        <v>258</v>
      </c>
      <c r="C669">
        <v>2014</v>
      </c>
      <c r="D669" s="3" t="s">
        <v>159</v>
      </c>
      <c r="E669" s="3" t="s">
        <v>610</v>
      </c>
      <c r="F669" s="31">
        <v>0</v>
      </c>
      <c r="G669" s="24">
        <v>0</v>
      </c>
      <c r="H669">
        <v>-0.16900000000000001</v>
      </c>
      <c r="I669" s="5">
        <v>4.2000000000000003E-2</v>
      </c>
      <c r="J669" s="18" t="s">
        <v>746</v>
      </c>
      <c r="K669" s="19" t="s">
        <v>60</v>
      </c>
      <c r="L669" s="4">
        <v>4386</v>
      </c>
      <c r="M669" s="7" t="s">
        <v>252</v>
      </c>
      <c r="N669" s="7" t="s">
        <v>825</v>
      </c>
      <c r="O669" s="7" t="s">
        <v>356</v>
      </c>
      <c r="P669">
        <v>1990</v>
      </c>
      <c r="Q669">
        <v>2011</v>
      </c>
      <c r="R669" t="s">
        <v>247</v>
      </c>
      <c r="S669">
        <v>1</v>
      </c>
      <c r="T669">
        <v>0</v>
      </c>
      <c r="U669">
        <v>1</v>
      </c>
      <c r="V669" s="32" t="s">
        <v>60</v>
      </c>
      <c r="W669">
        <v>0</v>
      </c>
      <c r="Z669">
        <v>0</v>
      </c>
      <c r="AA669">
        <v>1</v>
      </c>
      <c r="AB669">
        <v>1</v>
      </c>
      <c r="AC669">
        <v>0</v>
      </c>
      <c r="AD669">
        <v>0</v>
      </c>
      <c r="AE669">
        <v>0</v>
      </c>
      <c r="AF669">
        <v>0</v>
      </c>
      <c r="AG669">
        <v>1</v>
      </c>
      <c r="AH669">
        <v>0</v>
      </c>
      <c r="AI669">
        <v>39</v>
      </c>
      <c r="AJ669">
        <v>10</v>
      </c>
      <c r="AK669">
        <v>0</v>
      </c>
    </row>
    <row r="670" spans="1:37" x14ac:dyDescent="0.25">
      <c r="A670" s="18" t="s">
        <v>745</v>
      </c>
      <c r="B670" s="17" t="s">
        <v>258</v>
      </c>
      <c r="C670">
        <v>2014</v>
      </c>
      <c r="D670" s="3" t="s">
        <v>159</v>
      </c>
      <c r="E670" s="3" t="s">
        <v>610</v>
      </c>
      <c r="F670" s="31">
        <v>0</v>
      </c>
      <c r="G670" s="24">
        <v>0</v>
      </c>
      <c r="H670">
        <v>-0.16600000000000001</v>
      </c>
      <c r="I670" s="5">
        <v>4.1000000000000002E-2</v>
      </c>
      <c r="J670" s="18" t="s">
        <v>747</v>
      </c>
      <c r="K670" s="19" t="s">
        <v>60</v>
      </c>
      <c r="L670" s="4">
        <v>3672</v>
      </c>
      <c r="M670" s="7" t="s">
        <v>252</v>
      </c>
      <c r="N670" s="7" t="s">
        <v>825</v>
      </c>
      <c r="O670" s="7" t="s">
        <v>356</v>
      </c>
      <c r="P670">
        <v>1990</v>
      </c>
      <c r="Q670">
        <v>2011</v>
      </c>
      <c r="R670" t="s">
        <v>247</v>
      </c>
      <c r="S670">
        <v>1</v>
      </c>
      <c r="T670">
        <v>0</v>
      </c>
      <c r="U670">
        <v>1</v>
      </c>
      <c r="V670" s="32" t="s">
        <v>60</v>
      </c>
      <c r="W670">
        <v>0</v>
      </c>
      <c r="Z670">
        <v>0</v>
      </c>
      <c r="AA670">
        <v>1</v>
      </c>
      <c r="AB670">
        <v>1</v>
      </c>
      <c r="AC670">
        <v>0</v>
      </c>
      <c r="AD670">
        <v>0</v>
      </c>
      <c r="AE670">
        <v>0</v>
      </c>
      <c r="AF670">
        <v>0</v>
      </c>
      <c r="AG670">
        <v>1</v>
      </c>
      <c r="AH670">
        <v>0</v>
      </c>
      <c r="AI670">
        <v>39</v>
      </c>
      <c r="AJ670">
        <v>10</v>
      </c>
      <c r="AK670">
        <v>0</v>
      </c>
    </row>
    <row r="671" spans="1:37" x14ac:dyDescent="0.25">
      <c r="A671" s="18" t="s">
        <v>745</v>
      </c>
      <c r="B671" s="17" t="s">
        <v>258</v>
      </c>
      <c r="C671">
        <v>2014</v>
      </c>
      <c r="D671" s="3" t="s">
        <v>159</v>
      </c>
      <c r="E671" s="3" t="s">
        <v>610</v>
      </c>
      <c r="F671" s="31">
        <v>0</v>
      </c>
      <c r="G671" s="24">
        <v>0</v>
      </c>
      <c r="H671">
        <v>-0.14799999999999999</v>
      </c>
      <c r="I671" s="5">
        <v>0.06</v>
      </c>
      <c r="J671" s="18" t="s">
        <v>748</v>
      </c>
      <c r="K671" s="19" t="s">
        <v>60</v>
      </c>
      <c r="L671" s="4">
        <v>2754</v>
      </c>
      <c r="M671" s="7" t="s">
        <v>252</v>
      </c>
      <c r="N671" s="7" t="s">
        <v>825</v>
      </c>
      <c r="O671" s="7" t="s">
        <v>356</v>
      </c>
      <c r="P671">
        <v>1994</v>
      </c>
      <c r="Q671">
        <v>2011</v>
      </c>
      <c r="R671" t="s">
        <v>247</v>
      </c>
      <c r="S671">
        <v>1</v>
      </c>
      <c r="T671">
        <v>0</v>
      </c>
      <c r="U671">
        <v>1</v>
      </c>
      <c r="V671" s="32" t="s">
        <v>60</v>
      </c>
      <c r="W671">
        <v>0</v>
      </c>
      <c r="Z671">
        <v>0</v>
      </c>
      <c r="AA671">
        <v>1</v>
      </c>
      <c r="AB671">
        <v>1</v>
      </c>
      <c r="AC671">
        <v>0</v>
      </c>
      <c r="AD671">
        <v>0</v>
      </c>
      <c r="AE671">
        <v>0</v>
      </c>
      <c r="AF671">
        <v>0</v>
      </c>
      <c r="AG671">
        <v>1</v>
      </c>
      <c r="AH671">
        <v>0</v>
      </c>
      <c r="AI671">
        <v>39</v>
      </c>
      <c r="AJ671">
        <v>10</v>
      </c>
      <c r="AK671">
        <v>0</v>
      </c>
    </row>
    <row r="672" spans="1:37" x14ac:dyDescent="0.25">
      <c r="A672" s="18" t="s">
        <v>745</v>
      </c>
      <c r="B672" s="17" t="s">
        <v>258</v>
      </c>
      <c r="C672">
        <v>2014</v>
      </c>
      <c r="D672" s="3" t="s">
        <v>159</v>
      </c>
      <c r="E672" s="3" t="s">
        <v>610</v>
      </c>
      <c r="F672" s="31">
        <v>0</v>
      </c>
      <c r="G672" s="24">
        <v>0</v>
      </c>
      <c r="H672">
        <v>-0.22900000000000001</v>
      </c>
      <c r="I672" s="5">
        <v>9.5000000000000001E-2</v>
      </c>
      <c r="J672" s="18" t="s">
        <v>749</v>
      </c>
      <c r="K672" s="19" t="s">
        <v>60</v>
      </c>
      <c r="L672" s="4">
        <v>2754</v>
      </c>
      <c r="M672" s="7" t="s">
        <v>252</v>
      </c>
      <c r="N672" s="7" t="s">
        <v>825</v>
      </c>
      <c r="O672" s="7" t="s">
        <v>356</v>
      </c>
      <c r="P672">
        <v>1994</v>
      </c>
      <c r="Q672">
        <v>2011</v>
      </c>
      <c r="R672" t="s">
        <v>247</v>
      </c>
      <c r="S672">
        <v>1</v>
      </c>
      <c r="T672">
        <v>0</v>
      </c>
      <c r="U672">
        <v>1</v>
      </c>
      <c r="V672" s="32" t="s">
        <v>60</v>
      </c>
      <c r="W672">
        <v>0</v>
      </c>
      <c r="Z672">
        <v>0</v>
      </c>
      <c r="AA672">
        <v>1</v>
      </c>
      <c r="AB672">
        <v>1</v>
      </c>
      <c r="AC672">
        <v>0</v>
      </c>
      <c r="AD672">
        <v>0</v>
      </c>
      <c r="AE672">
        <v>0</v>
      </c>
      <c r="AF672">
        <v>0</v>
      </c>
      <c r="AG672">
        <v>1</v>
      </c>
      <c r="AH672">
        <v>0</v>
      </c>
      <c r="AI672">
        <v>39</v>
      </c>
      <c r="AJ672">
        <v>10</v>
      </c>
      <c r="AK672">
        <v>0</v>
      </c>
    </row>
    <row r="673" spans="1:37" x14ac:dyDescent="0.25">
      <c r="A673" s="18" t="s">
        <v>745</v>
      </c>
      <c r="B673" s="17" t="s">
        <v>258</v>
      </c>
      <c r="C673">
        <v>2014</v>
      </c>
      <c r="D673" s="3" t="s">
        <v>25</v>
      </c>
      <c r="E673" s="3" t="s">
        <v>610</v>
      </c>
      <c r="F673" s="31">
        <v>0</v>
      </c>
      <c r="G673" s="24">
        <v>0</v>
      </c>
      <c r="H673" s="5">
        <v>-0.114</v>
      </c>
      <c r="I673" s="5">
        <v>0.155</v>
      </c>
      <c r="J673" s="18" t="s">
        <v>750</v>
      </c>
      <c r="K673" s="19" t="s">
        <v>276</v>
      </c>
      <c r="M673" s="7" t="s">
        <v>289</v>
      </c>
      <c r="N673" s="7" t="s">
        <v>826</v>
      </c>
      <c r="O673" s="7" t="s">
        <v>356</v>
      </c>
      <c r="P673">
        <v>1990</v>
      </c>
      <c r="Q673">
        <v>2006</v>
      </c>
      <c r="R673" t="s">
        <v>247</v>
      </c>
      <c r="S673">
        <v>0</v>
      </c>
      <c r="T673">
        <v>1</v>
      </c>
      <c r="U673">
        <v>0</v>
      </c>
      <c r="V673" s="32"/>
      <c r="W673">
        <v>1</v>
      </c>
      <c r="Z673">
        <v>1</v>
      </c>
      <c r="AA673">
        <v>0</v>
      </c>
      <c r="AB673">
        <v>1</v>
      </c>
      <c r="AC673">
        <v>0</v>
      </c>
      <c r="AD673">
        <v>0</v>
      </c>
      <c r="AE673">
        <v>0</v>
      </c>
      <c r="AF673">
        <v>0</v>
      </c>
      <c r="AG673">
        <v>1</v>
      </c>
      <c r="AH673">
        <v>0</v>
      </c>
      <c r="AI673">
        <v>39</v>
      </c>
      <c r="AJ673">
        <v>10</v>
      </c>
      <c r="AK673">
        <v>0</v>
      </c>
    </row>
    <row r="674" spans="1:37" x14ac:dyDescent="0.25">
      <c r="A674" s="18" t="s">
        <v>745</v>
      </c>
      <c r="B674" s="17" t="s">
        <v>258</v>
      </c>
      <c r="C674">
        <v>2014</v>
      </c>
      <c r="D674" s="3" t="s">
        <v>25</v>
      </c>
      <c r="E674" s="3" t="s">
        <v>610</v>
      </c>
      <c r="F674" s="29">
        <v>-1</v>
      </c>
      <c r="G674" s="24">
        <v>0</v>
      </c>
      <c r="H674" s="5">
        <v>-0.19800000000000001</v>
      </c>
      <c r="I674" s="5">
        <v>7.9000000000000001E-2</v>
      </c>
      <c r="J674" s="18" t="s">
        <v>751</v>
      </c>
      <c r="K674" s="19" t="s">
        <v>276</v>
      </c>
      <c r="M674" s="7" t="s">
        <v>289</v>
      </c>
      <c r="N674" s="7" t="s">
        <v>826</v>
      </c>
      <c r="O674" s="7" t="s">
        <v>356</v>
      </c>
      <c r="P674">
        <v>1998</v>
      </c>
      <c r="Q674">
        <v>2006</v>
      </c>
      <c r="R674" t="s">
        <v>247</v>
      </c>
      <c r="S674">
        <v>0</v>
      </c>
      <c r="T674">
        <v>1</v>
      </c>
      <c r="U674">
        <v>0</v>
      </c>
      <c r="V674" s="32"/>
      <c r="W674">
        <v>1</v>
      </c>
      <c r="Z674">
        <v>1</v>
      </c>
      <c r="AA674">
        <v>0</v>
      </c>
      <c r="AB674">
        <v>1</v>
      </c>
      <c r="AC674">
        <v>0</v>
      </c>
      <c r="AD674">
        <v>0</v>
      </c>
      <c r="AE674">
        <v>0</v>
      </c>
      <c r="AF674">
        <v>0</v>
      </c>
      <c r="AG674">
        <v>1</v>
      </c>
      <c r="AH674">
        <v>0</v>
      </c>
      <c r="AI674">
        <v>39</v>
      </c>
      <c r="AJ674">
        <v>10</v>
      </c>
      <c r="AK674">
        <v>0</v>
      </c>
    </row>
    <row r="675" spans="1:37" x14ac:dyDescent="0.25">
      <c r="A675" s="18" t="s">
        <v>745</v>
      </c>
      <c r="B675" s="17" t="s">
        <v>258</v>
      </c>
      <c r="C675">
        <v>2014</v>
      </c>
      <c r="D675" s="3" t="s">
        <v>25</v>
      </c>
      <c r="E675" s="3" t="s">
        <v>610</v>
      </c>
      <c r="F675" s="31">
        <v>0</v>
      </c>
      <c r="G675" s="24">
        <v>0</v>
      </c>
      <c r="H675" s="5">
        <v>-0.17399999999999999</v>
      </c>
      <c r="I675" s="5">
        <v>8.5000000000000006E-2</v>
      </c>
      <c r="J675" s="18" t="s">
        <v>752</v>
      </c>
      <c r="K675" s="19" t="s">
        <v>276</v>
      </c>
      <c r="M675" s="7" t="s">
        <v>289</v>
      </c>
      <c r="N675" s="7" t="s">
        <v>826</v>
      </c>
      <c r="O675" s="7" t="s">
        <v>356</v>
      </c>
      <c r="P675">
        <v>1998</v>
      </c>
      <c r="Q675">
        <v>2006</v>
      </c>
      <c r="R675" t="s">
        <v>247</v>
      </c>
      <c r="S675">
        <v>0</v>
      </c>
      <c r="T675">
        <v>1</v>
      </c>
      <c r="U675">
        <v>0</v>
      </c>
      <c r="V675" s="32"/>
      <c r="W675">
        <v>1</v>
      </c>
      <c r="Z675">
        <v>1</v>
      </c>
      <c r="AA675">
        <v>0</v>
      </c>
      <c r="AB675">
        <v>1</v>
      </c>
      <c r="AC675">
        <v>0</v>
      </c>
      <c r="AD675">
        <v>0</v>
      </c>
      <c r="AE675">
        <v>0</v>
      </c>
      <c r="AF675">
        <v>0</v>
      </c>
      <c r="AG675">
        <v>1</v>
      </c>
      <c r="AH675">
        <v>0</v>
      </c>
      <c r="AI675">
        <v>39</v>
      </c>
      <c r="AJ675">
        <v>10</v>
      </c>
      <c r="AK675">
        <v>0</v>
      </c>
    </row>
    <row r="676" spans="1:37" x14ac:dyDescent="0.25">
      <c r="A676" s="18" t="s">
        <v>357</v>
      </c>
      <c r="B676" s="18" t="s">
        <v>358</v>
      </c>
      <c r="C676">
        <v>2015</v>
      </c>
      <c r="D676" s="3" t="s">
        <v>561</v>
      </c>
      <c r="E676" s="3" t="s">
        <v>610</v>
      </c>
      <c r="F676" s="31">
        <v>0</v>
      </c>
      <c r="G676" s="26">
        <v>1</v>
      </c>
      <c r="H676" s="5">
        <v>-0.219</v>
      </c>
      <c r="I676" s="5">
        <v>4.2999999999999997E-2</v>
      </c>
      <c r="J676" s="18" t="s">
        <v>638</v>
      </c>
      <c r="K676" s="19" t="s">
        <v>60</v>
      </c>
      <c r="L676" s="4">
        <v>3534924</v>
      </c>
      <c r="M676" s="8" t="s">
        <v>252</v>
      </c>
      <c r="N676" s="7" t="s">
        <v>825</v>
      </c>
      <c r="O676" s="7" t="s">
        <v>356</v>
      </c>
      <c r="P676">
        <v>1979</v>
      </c>
      <c r="Q676">
        <v>2014</v>
      </c>
      <c r="R676" t="s">
        <v>247</v>
      </c>
      <c r="S676">
        <v>1</v>
      </c>
      <c r="T676">
        <v>0</v>
      </c>
      <c r="U676">
        <v>1</v>
      </c>
      <c r="V676" s="32" t="s">
        <v>60</v>
      </c>
      <c r="W676">
        <v>0</v>
      </c>
      <c r="Z676">
        <v>0</v>
      </c>
      <c r="AA676">
        <v>1</v>
      </c>
      <c r="AB676">
        <v>1</v>
      </c>
      <c r="AC676">
        <v>0</v>
      </c>
      <c r="AD676">
        <v>0</v>
      </c>
      <c r="AE676">
        <v>0</v>
      </c>
      <c r="AF676">
        <v>0</v>
      </c>
      <c r="AG676">
        <v>1</v>
      </c>
      <c r="AH676">
        <v>0</v>
      </c>
      <c r="AI676">
        <v>31</v>
      </c>
      <c r="AJ676">
        <v>2</v>
      </c>
      <c r="AK676">
        <v>0</v>
      </c>
    </row>
    <row r="677" spans="1:37" ht="27" customHeight="1" x14ac:dyDescent="0.25">
      <c r="A677" s="18" t="s">
        <v>357</v>
      </c>
      <c r="B677" s="18" t="s">
        <v>358</v>
      </c>
      <c r="C677">
        <v>2015</v>
      </c>
      <c r="D677" s="3" t="s">
        <v>561</v>
      </c>
      <c r="E677" s="3" t="s">
        <v>610</v>
      </c>
      <c r="F677" s="31">
        <v>0</v>
      </c>
      <c r="G677" s="24">
        <v>0</v>
      </c>
      <c r="H677" s="5">
        <v>-6.5000000000000002E-2</v>
      </c>
      <c r="I677" s="5">
        <v>4.1000000000000002E-2</v>
      </c>
      <c r="J677" s="18" t="s">
        <v>639</v>
      </c>
      <c r="K677" s="19" t="s">
        <v>60</v>
      </c>
      <c r="L677" s="4">
        <v>3534924</v>
      </c>
      <c r="M677" s="7" t="s">
        <v>252</v>
      </c>
      <c r="N677" s="7" t="s">
        <v>825</v>
      </c>
      <c r="O677" s="7" t="s">
        <v>356</v>
      </c>
      <c r="P677">
        <v>1979</v>
      </c>
      <c r="Q677">
        <v>2014</v>
      </c>
      <c r="R677" t="s">
        <v>247</v>
      </c>
      <c r="S677">
        <v>1</v>
      </c>
      <c r="T677">
        <v>0</v>
      </c>
      <c r="U677">
        <v>1</v>
      </c>
      <c r="V677" s="32" t="s">
        <v>60</v>
      </c>
      <c r="W677">
        <v>0</v>
      </c>
      <c r="Z677">
        <v>0</v>
      </c>
      <c r="AA677">
        <v>1</v>
      </c>
      <c r="AB677">
        <v>1</v>
      </c>
      <c r="AC677">
        <v>0</v>
      </c>
      <c r="AD677">
        <v>0</v>
      </c>
      <c r="AE677">
        <v>0</v>
      </c>
      <c r="AF677">
        <v>0</v>
      </c>
      <c r="AG677">
        <v>1</v>
      </c>
      <c r="AH677">
        <v>0</v>
      </c>
      <c r="AI677">
        <v>31</v>
      </c>
      <c r="AJ677">
        <v>2</v>
      </c>
      <c r="AK677">
        <v>0</v>
      </c>
    </row>
    <row r="678" spans="1:37" x14ac:dyDescent="0.25">
      <c r="A678" s="18" t="s">
        <v>357</v>
      </c>
      <c r="B678" s="18" t="s">
        <v>358</v>
      </c>
      <c r="C678">
        <v>2015</v>
      </c>
      <c r="D678" s="3" t="s">
        <v>561</v>
      </c>
      <c r="E678" s="3" t="s">
        <v>610</v>
      </c>
      <c r="F678" s="31">
        <v>0</v>
      </c>
      <c r="G678" s="24">
        <v>0</v>
      </c>
      <c r="H678" s="5">
        <v>-4.3999999999999997E-2</v>
      </c>
      <c r="I678" s="5">
        <v>6.0999999999999999E-2</v>
      </c>
      <c r="J678" s="18" t="s">
        <v>640</v>
      </c>
      <c r="K678" s="19" t="s">
        <v>60</v>
      </c>
      <c r="L678" s="4">
        <v>3534924</v>
      </c>
      <c r="M678" s="7" t="s">
        <v>252</v>
      </c>
      <c r="N678" s="7" t="s">
        <v>825</v>
      </c>
      <c r="O678" s="7" t="s">
        <v>356</v>
      </c>
      <c r="P678">
        <v>1979</v>
      </c>
      <c r="Q678">
        <v>2014</v>
      </c>
      <c r="R678" t="s">
        <v>247</v>
      </c>
      <c r="S678">
        <v>1</v>
      </c>
      <c r="T678">
        <v>0</v>
      </c>
      <c r="U678">
        <v>1</v>
      </c>
      <c r="V678" s="32" t="s">
        <v>60</v>
      </c>
      <c r="W678">
        <v>0</v>
      </c>
      <c r="Z678">
        <v>0</v>
      </c>
      <c r="AA678">
        <v>1</v>
      </c>
      <c r="AB678">
        <v>1</v>
      </c>
      <c r="AC678">
        <v>0</v>
      </c>
      <c r="AD678">
        <v>0</v>
      </c>
      <c r="AE678">
        <v>0</v>
      </c>
      <c r="AF678">
        <v>0</v>
      </c>
      <c r="AG678">
        <v>1</v>
      </c>
      <c r="AH678">
        <v>0</v>
      </c>
      <c r="AI678">
        <v>31</v>
      </c>
      <c r="AJ678">
        <v>2</v>
      </c>
      <c r="AK678">
        <v>0</v>
      </c>
    </row>
    <row r="679" spans="1:37" x14ac:dyDescent="0.25">
      <c r="A679" s="18" t="s">
        <v>357</v>
      </c>
      <c r="B679" s="18" t="s">
        <v>358</v>
      </c>
      <c r="C679">
        <v>2015</v>
      </c>
      <c r="D679" s="3" t="s">
        <v>561</v>
      </c>
      <c r="E679" s="3" t="s">
        <v>610</v>
      </c>
      <c r="F679" s="31">
        <v>0</v>
      </c>
      <c r="G679" s="26">
        <v>1</v>
      </c>
      <c r="H679" s="5">
        <v>-6.6000000000000003E-2</v>
      </c>
      <c r="I679" s="5">
        <v>6.6000000000000003E-2</v>
      </c>
      <c r="J679" s="18" t="s">
        <v>641</v>
      </c>
      <c r="K679" s="19" t="s">
        <v>60</v>
      </c>
      <c r="L679" s="4">
        <v>3534924</v>
      </c>
      <c r="M679" s="7" t="s">
        <v>252</v>
      </c>
      <c r="N679" s="7" t="s">
        <v>825</v>
      </c>
      <c r="O679" s="7" t="s">
        <v>356</v>
      </c>
      <c r="P679">
        <v>1979</v>
      </c>
      <c r="Q679">
        <v>2014</v>
      </c>
      <c r="R679" t="s">
        <v>247</v>
      </c>
      <c r="S679">
        <v>1</v>
      </c>
      <c r="T679">
        <v>0</v>
      </c>
      <c r="U679">
        <v>1</v>
      </c>
      <c r="V679" s="32" t="s">
        <v>60</v>
      </c>
      <c r="W679">
        <v>0</v>
      </c>
      <c r="Z679">
        <v>0</v>
      </c>
      <c r="AA679">
        <v>1</v>
      </c>
      <c r="AB679">
        <v>1</v>
      </c>
      <c r="AC679">
        <v>0</v>
      </c>
      <c r="AD679">
        <v>0</v>
      </c>
      <c r="AE679">
        <v>0</v>
      </c>
      <c r="AF679">
        <v>0</v>
      </c>
      <c r="AG679">
        <v>1</v>
      </c>
      <c r="AH679">
        <v>0</v>
      </c>
      <c r="AI679">
        <v>31</v>
      </c>
      <c r="AJ679">
        <v>2</v>
      </c>
      <c r="AK679">
        <v>0</v>
      </c>
    </row>
    <row r="680" spans="1:37" ht="27" customHeight="1" x14ac:dyDescent="0.25">
      <c r="A680" s="18" t="s">
        <v>357</v>
      </c>
      <c r="B680" s="18" t="s">
        <v>358</v>
      </c>
      <c r="C680">
        <v>2015</v>
      </c>
      <c r="D680" s="3" t="s">
        <v>561</v>
      </c>
      <c r="E680" s="3" t="s">
        <v>610</v>
      </c>
      <c r="F680" s="31">
        <v>0</v>
      </c>
      <c r="G680" s="26">
        <v>1</v>
      </c>
      <c r="H680" s="5">
        <v>-9.0999999999999998E-2</v>
      </c>
      <c r="I680" s="5">
        <v>6.5000000000000002E-2</v>
      </c>
      <c r="J680" s="18" t="s">
        <v>642</v>
      </c>
      <c r="K680" s="19" t="s">
        <v>60</v>
      </c>
      <c r="L680" s="4">
        <v>3534924</v>
      </c>
      <c r="M680" s="7" t="s">
        <v>252</v>
      </c>
      <c r="N680" s="7" t="s">
        <v>825</v>
      </c>
      <c r="O680" s="7" t="s">
        <v>356</v>
      </c>
      <c r="P680">
        <v>1979</v>
      </c>
      <c r="Q680">
        <v>2014</v>
      </c>
      <c r="R680" t="s">
        <v>247</v>
      </c>
      <c r="S680">
        <v>1</v>
      </c>
      <c r="T680">
        <v>0</v>
      </c>
      <c r="U680">
        <v>1</v>
      </c>
      <c r="V680" s="32" t="s">
        <v>60</v>
      </c>
      <c r="W680">
        <v>0</v>
      </c>
      <c r="Z680">
        <v>0</v>
      </c>
      <c r="AA680">
        <v>1</v>
      </c>
      <c r="AB680">
        <v>1</v>
      </c>
      <c r="AC680">
        <v>0</v>
      </c>
      <c r="AD680">
        <v>0</v>
      </c>
      <c r="AE680">
        <v>0</v>
      </c>
      <c r="AF680">
        <v>0</v>
      </c>
      <c r="AG680">
        <v>1</v>
      </c>
      <c r="AH680">
        <v>0</v>
      </c>
      <c r="AI680">
        <v>31</v>
      </c>
      <c r="AJ680">
        <v>2</v>
      </c>
      <c r="AK680">
        <v>0</v>
      </c>
    </row>
    <row r="681" spans="1:37" x14ac:dyDescent="0.25">
      <c r="A681" s="18" t="s">
        <v>357</v>
      </c>
      <c r="B681" s="18" t="s">
        <v>358</v>
      </c>
      <c r="C681">
        <v>2015</v>
      </c>
      <c r="D681" s="3" t="s">
        <v>561</v>
      </c>
      <c r="E681" s="3" t="s">
        <v>610</v>
      </c>
      <c r="F681" s="31">
        <v>0</v>
      </c>
      <c r="G681" s="26">
        <v>1</v>
      </c>
      <c r="H681" s="5">
        <v>-6.8000000000000005E-2</v>
      </c>
      <c r="I681" s="5">
        <v>7.1999999999999995E-2</v>
      </c>
      <c r="J681" s="18" t="s">
        <v>643</v>
      </c>
      <c r="K681" s="19" t="s">
        <v>60</v>
      </c>
      <c r="L681" s="4">
        <v>3534924</v>
      </c>
      <c r="M681" s="7" t="s">
        <v>252</v>
      </c>
      <c r="N681" s="7" t="s">
        <v>825</v>
      </c>
      <c r="O681" s="7" t="s">
        <v>356</v>
      </c>
      <c r="P681">
        <v>1979</v>
      </c>
      <c r="Q681">
        <v>2014</v>
      </c>
      <c r="R681" t="s">
        <v>247</v>
      </c>
      <c r="S681">
        <v>1</v>
      </c>
      <c r="T681">
        <v>0</v>
      </c>
      <c r="U681">
        <v>1</v>
      </c>
      <c r="V681" s="32" t="s">
        <v>60</v>
      </c>
      <c r="W681">
        <v>0</v>
      </c>
      <c r="Z681">
        <v>0</v>
      </c>
      <c r="AA681">
        <v>1</v>
      </c>
      <c r="AB681">
        <v>1</v>
      </c>
      <c r="AC681">
        <v>0</v>
      </c>
      <c r="AD681">
        <v>0</v>
      </c>
      <c r="AE681">
        <v>0</v>
      </c>
      <c r="AF681">
        <v>0</v>
      </c>
      <c r="AG681">
        <v>1</v>
      </c>
      <c r="AH681">
        <v>0</v>
      </c>
      <c r="AI681">
        <v>31</v>
      </c>
      <c r="AJ681">
        <v>2</v>
      </c>
      <c r="AK681">
        <v>0</v>
      </c>
    </row>
    <row r="682" spans="1:37" x14ac:dyDescent="0.25">
      <c r="A682" s="18" t="s">
        <v>357</v>
      </c>
      <c r="B682" s="18" t="s">
        <v>358</v>
      </c>
      <c r="C682">
        <v>2015</v>
      </c>
      <c r="D682" s="3" t="s">
        <v>561</v>
      </c>
      <c r="E682" s="3" t="s">
        <v>610</v>
      </c>
      <c r="F682" s="31">
        <v>0</v>
      </c>
      <c r="G682" s="24">
        <v>0</v>
      </c>
      <c r="H682" s="5">
        <v>-0.13</v>
      </c>
      <c r="I682" s="5">
        <v>7.6999999999999999E-2</v>
      </c>
      <c r="J682" s="18" t="s">
        <v>644</v>
      </c>
      <c r="K682" s="19" t="s">
        <v>60</v>
      </c>
      <c r="L682" s="4">
        <v>3534924</v>
      </c>
      <c r="M682" s="7" t="s">
        <v>252</v>
      </c>
      <c r="N682" s="7" t="s">
        <v>825</v>
      </c>
      <c r="O682" s="7" t="s">
        <v>356</v>
      </c>
      <c r="P682">
        <v>1979</v>
      </c>
      <c r="Q682">
        <v>2014</v>
      </c>
      <c r="R682" t="s">
        <v>247</v>
      </c>
      <c r="S682">
        <v>1</v>
      </c>
      <c r="T682">
        <v>0</v>
      </c>
      <c r="U682">
        <v>1</v>
      </c>
      <c r="V682" s="32" t="s">
        <v>60</v>
      </c>
      <c r="W682">
        <v>0</v>
      </c>
      <c r="Z682">
        <v>1</v>
      </c>
      <c r="AA682">
        <v>0</v>
      </c>
      <c r="AB682">
        <v>1</v>
      </c>
      <c r="AC682">
        <v>0</v>
      </c>
      <c r="AD682">
        <v>0</v>
      </c>
      <c r="AE682">
        <v>0</v>
      </c>
      <c r="AF682">
        <v>0</v>
      </c>
      <c r="AG682">
        <v>1</v>
      </c>
      <c r="AH682">
        <v>0</v>
      </c>
      <c r="AI682">
        <v>31</v>
      </c>
      <c r="AJ682">
        <v>2</v>
      </c>
      <c r="AK682">
        <v>0</v>
      </c>
    </row>
    <row r="683" spans="1:37" x14ac:dyDescent="0.25">
      <c r="A683" s="18" t="s">
        <v>357</v>
      </c>
      <c r="B683" s="18" t="s">
        <v>358</v>
      </c>
      <c r="C683">
        <v>2015</v>
      </c>
      <c r="D683" s="3" t="s">
        <v>561</v>
      </c>
      <c r="E683" s="3" t="s">
        <v>610</v>
      </c>
      <c r="F683" s="31">
        <v>0</v>
      </c>
      <c r="G683" s="24">
        <v>0</v>
      </c>
      <c r="H683" s="5">
        <v>6.0000000000000001E-3</v>
      </c>
      <c r="I683" s="5">
        <v>4.7E-2</v>
      </c>
      <c r="J683" s="18" t="s">
        <v>645</v>
      </c>
      <c r="K683" s="19" t="s">
        <v>60</v>
      </c>
      <c r="L683" s="4">
        <v>3534924</v>
      </c>
      <c r="M683" s="7" t="s">
        <v>252</v>
      </c>
      <c r="N683" s="7" t="s">
        <v>825</v>
      </c>
      <c r="O683" s="7" t="s">
        <v>356</v>
      </c>
      <c r="P683">
        <v>1979</v>
      </c>
      <c r="Q683">
        <v>2014</v>
      </c>
      <c r="R683" t="s">
        <v>247</v>
      </c>
      <c r="S683">
        <v>1</v>
      </c>
      <c r="T683">
        <v>0</v>
      </c>
      <c r="U683">
        <v>1</v>
      </c>
      <c r="V683" s="32" t="s">
        <v>60</v>
      </c>
      <c r="W683">
        <v>0</v>
      </c>
      <c r="Z683">
        <v>1</v>
      </c>
      <c r="AA683">
        <v>0</v>
      </c>
      <c r="AB683">
        <v>1</v>
      </c>
      <c r="AC683">
        <v>0</v>
      </c>
      <c r="AD683">
        <v>0</v>
      </c>
      <c r="AE683">
        <v>0</v>
      </c>
      <c r="AF683">
        <v>0</v>
      </c>
      <c r="AG683">
        <v>1</v>
      </c>
      <c r="AH683">
        <v>0</v>
      </c>
      <c r="AI683">
        <v>31</v>
      </c>
      <c r="AJ683">
        <v>2</v>
      </c>
      <c r="AK683">
        <v>0</v>
      </c>
    </row>
    <row r="684" spans="1:37" x14ac:dyDescent="0.25">
      <c r="A684" s="18" t="s">
        <v>357</v>
      </c>
      <c r="B684" s="18" t="s">
        <v>358</v>
      </c>
      <c r="C684">
        <v>2015</v>
      </c>
      <c r="D684" s="3" t="s">
        <v>561</v>
      </c>
      <c r="E684" s="3" t="s">
        <v>610</v>
      </c>
      <c r="F684" s="31">
        <v>0</v>
      </c>
      <c r="G684" s="24">
        <v>0</v>
      </c>
      <c r="H684" s="5">
        <v>-1.2E-2</v>
      </c>
      <c r="I684" s="5">
        <v>5.0999999999999997E-2</v>
      </c>
      <c r="J684" s="18" t="s">
        <v>646</v>
      </c>
      <c r="K684" s="19" t="s">
        <v>60</v>
      </c>
      <c r="L684" s="4">
        <v>3534924</v>
      </c>
      <c r="M684" s="7" t="s">
        <v>252</v>
      </c>
      <c r="N684" s="7" t="s">
        <v>825</v>
      </c>
      <c r="O684" s="7" t="s">
        <v>356</v>
      </c>
      <c r="P684">
        <v>1979</v>
      </c>
      <c r="Q684">
        <v>2014</v>
      </c>
      <c r="R684" t="s">
        <v>247</v>
      </c>
      <c r="S684">
        <v>1</v>
      </c>
      <c r="T684">
        <v>0</v>
      </c>
      <c r="U684">
        <v>1</v>
      </c>
      <c r="V684" s="32" t="s">
        <v>60</v>
      </c>
      <c r="W684">
        <v>0</v>
      </c>
      <c r="Z684">
        <v>1</v>
      </c>
      <c r="AA684">
        <v>0</v>
      </c>
      <c r="AB684">
        <v>1</v>
      </c>
      <c r="AC684">
        <v>0</v>
      </c>
      <c r="AD684">
        <v>0</v>
      </c>
      <c r="AE684">
        <v>0</v>
      </c>
      <c r="AF684">
        <v>0</v>
      </c>
      <c r="AG684">
        <v>1</v>
      </c>
      <c r="AH684">
        <v>0</v>
      </c>
      <c r="AI684">
        <v>31</v>
      </c>
      <c r="AJ684">
        <v>2</v>
      </c>
      <c r="AK684">
        <v>0</v>
      </c>
    </row>
    <row r="685" spans="1:37" x14ac:dyDescent="0.25">
      <c r="A685" s="18" t="s">
        <v>357</v>
      </c>
      <c r="B685" s="18" t="s">
        <v>358</v>
      </c>
      <c r="C685">
        <v>2015</v>
      </c>
      <c r="D685" s="3" t="s">
        <v>561</v>
      </c>
      <c r="E685" s="3" t="s">
        <v>610</v>
      </c>
      <c r="F685" s="31">
        <v>0</v>
      </c>
      <c r="G685" s="24">
        <v>0</v>
      </c>
      <c r="H685" s="22">
        <v>-2.3E-2</v>
      </c>
      <c r="I685" s="5">
        <v>0.04</v>
      </c>
      <c r="J685" s="18" t="s">
        <v>647</v>
      </c>
      <c r="K685" s="19" t="s">
        <v>60</v>
      </c>
      <c r="L685" s="4">
        <v>3534924</v>
      </c>
      <c r="M685" s="7" t="s">
        <v>252</v>
      </c>
      <c r="N685" s="7" t="s">
        <v>825</v>
      </c>
      <c r="O685" s="7" t="s">
        <v>356</v>
      </c>
      <c r="P685">
        <v>1979</v>
      </c>
      <c r="Q685">
        <v>2014</v>
      </c>
      <c r="R685" t="s">
        <v>247</v>
      </c>
      <c r="S685">
        <v>1</v>
      </c>
      <c r="T685">
        <v>0</v>
      </c>
      <c r="U685">
        <v>1</v>
      </c>
      <c r="V685" s="32" t="s">
        <v>60</v>
      </c>
      <c r="W685">
        <v>0</v>
      </c>
      <c r="Z685">
        <v>1</v>
      </c>
      <c r="AA685">
        <v>0</v>
      </c>
      <c r="AB685">
        <v>1</v>
      </c>
      <c r="AC685">
        <v>0</v>
      </c>
      <c r="AD685">
        <v>0</v>
      </c>
      <c r="AE685">
        <v>0</v>
      </c>
      <c r="AF685">
        <v>0</v>
      </c>
      <c r="AG685">
        <v>1</v>
      </c>
      <c r="AH685">
        <v>0</v>
      </c>
      <c r="AI685">
        <v>31</v>
      </c>
      <c r="AJ685">
        <v>2</v>
      </c>
      <c r="AK685">
        <v>0</v>
      </c>
    </row>
    <row r="686" spans="1:37" x14ac:dyDescent="0.25">
      <c r="A686" s="18" t="s">
        <v>357</v>
      </c>
      <c r="B686" s="18" t="s">
        <v>358</v>
      </c>
      <c r="C686">
        <v>2015</v>
      </c>
      <c r="D686" s="3" t="s">
        <v>561</v>
      </c>
      <c r="E686" s="3" t="s">
        <v>610</v>
      </c>
      <c r="F686" s="31">
        <v>0</v>
      </c>
      <c r="G686" s="24">
        <v>0</v>
      </c>
      <c r="H686" s="5">
        <v>-0.04</v>
      </c>
      <c r="I686" s="5">
        <v>3.9E-2</v>
      </c>
      <c r="J686" s="18" t="s">
        <v>648</v>
      </c>
      <c r="K686" s="19" t="s">
        <v>60</v>
      </c>
      <c r="L686" s="4">
        <v>3534924</v>
      </c>
      <c r="M686" s="7" t="s">
        <v>252</v>
      </c>
      <c r="N686" s="7" t="s">
        <v>825</v>
      </c>
      <c r="O686" s="7" t="s">
        <v>356</v>
      </c>
      <c r="P686">
        <v>1979</v>
      </c>
      <c r="Q686">
        <v>2014</v>
      </c>
      <c r="R686" t="s">
        <v>247</v>
      </c>
      <c r="S686">
        <v>1</v>
      </c>
      <c r="T686">
        <v>0</v>
      </c>
      <c r="U686">
        <v>1</v>
      </c>
      <c r="V686" s="32" t="s">
        <v>60</v>
      </c>
      <c r="W686">
        <v>0</v>
      </c>
      <c r="Z686">
        <v>1</v>
      </c>
      <c r="AA686">
        <v>0</v>
      </c>
      <c r="AB686">
        <v>1</v>
      </c>
      <c r="AC686">
        <v>0</v>
      </c>
      <c r="AD686">
        <v>0</v>
      </c>
      <c r="AE686">
        <v>0</v>
      </c>
      <c r="AF686">
        <v>0</v>
      </c>
      <c r="AG686">
        <v>1</v>
      </c>
      <c r="AH686">
        <v>0</v>
      </c>
      <c r="AI686">
        <v>31</v>
      </c>
      <c r="AJ686">
        <v>2</v>
      </c>
      <c r="AK686">
        <v>0</v>
      </c>
    </row>
    <row r="687" spans="1:37" x14ac:dyDescent="0.25">
      <c r="A687" s="18" t="s">
        <v>357</v>
      </c>
      <c r="B687" s="18" t="s">
        <v>358</v>
      </c>
      <c r="C687">
        <v>2015</v>
      </c>
      <c r="D687" s="3" t="s">
        <v>561</v>
      </c>
      <c r="E687" s="3" t="s">
        <v>610</v>
      </c>
      <c r="F687" s="31">
        <v>0</v>
      </c>
      <c r="G687" s="24">
        <v>0</v>
      </c>
      <c r="H687" s="5">
        <v>-3.9E-2</v>
      </c>
      <c r="I687" s="5">
        <v>4.1000000000000002E-2</v>
      </c>
      <c r="J687" s="18" t="s">
        <v>649</v>
      </c>
      <c r="K687" s="19" t="s">
        <v>60</v>
      </c>
      <c r="L687" s="4">
        <v>3534924</v>
      </c>
      <c r="M687" s="7" t="s">
        <v>252</v>
      </c>
      <c r="N687" s="7" t="s">
        <v>825</v>
      </c>
      <c r="O687" s="7" t="s">
        <v>356</v>
      </c>
      <c r="P687">
        <v>1979</v>
      </c>
      <c r="Q687">
        <v>2014</v>
      </c>
      <c r="R687" t="s">
        <v>247</v>
      </c>
      <c r="S687">
        <v>1</v>
      </c>
      <c r="T687">
        <v>0</v>
      </c>
      <c r="U687">
        <v>1</v>
      </c>
      <c r="V687" s="32" t="s">
        <v>60</v>
      </c>
      <c r="W687">
        <v>0</v>
      </c>
      <c r="Z687">
        <v>1</v>
      </c>
      <c r="AA687">
        <v>0</v>
      </c>
      <c r="AB687">
        <v>1</v>
      </c>
      <c r="AC687">
        <v>0</v>
      </c>
      <c r="AD687">
        <v>0</v>
      </c>
      <c r="AE687">
        <v>0</v>
      </c>
      <c r="AF687">
        <v>0</v>
      </c>
      <c r="AG687">
        <v>1</v>
      </c>
      <c r="AH687">
        <v>0</v>
      </c>
      <c r="AI687">
        <v>31</v>
      </c>
      <c r="AJ687">
        <v>2</v>
      </c>
      <c r="AK687">
        <v>0</v>
      </c>
    </row>
    <row r="688" spans="1:37" x14ac:dyDescent="0.25">
      <c r="A688" s="18" t="s">
        <v>357</v>
      </c>
      <c r="B688" s="18" t="s">
        <v>358</v>
      </c>
      <c r="C688">
        <v>2015</v>
      </c>
      <c r="D688" s="3" t="s">
        <v>159</v>
      </c>
      <c r="E688" s="3" t="s">
        <v>610</v>
      </c>
      <c r="F688" s="31">
        <v>0</v>
      </c>
      <c r="G688" s="26">
        <v>1</v>
      </c>
      <c r="H688" s="5">
        <v>-0.17199999999999999</v>
      </c>
      <c r="I688" s="5">
        <v>6.6000000000000003E-2</v>
      </c>
      <c r="J688" s="18" t="s">
        <v>650</v>
      </c>
      <c r="K688" s="19" t="s">
        <v>60</v>
      </c>
      <c r="L688" s="4">
        <v>7344</v>
      </c>
      <c r="M688" s="7" t="s">
        <v>252</v>
      </c>
      <c r="N688" s="7" t="s">
        <v>825</v>
      </c>
      <c r="O688" s="7" t="s">
        <v>356</v>
      </c>
      <c r="P688">
        <v>1979</v>
      </c>
      <c r="Q688">
        <v>2014</v>
      </c>
      <c r="R688" t="s">
        <v>247</v>
      </c>
      <c r="S688">
        <v>1</v>
      </c>
      <c r="T688">
        <v>0</v>
      </c>
      <c r="U688">
        <v>1</v>
      </c>
      <c r="V688" s="32" t="s">
        <v>60</v>
      </c>
      <c r="W688">
        <v>0</v>
      </c>
      <c r="Z688">
        <v>0</v>
      </c>
      <c r="AA688">
        <v>1</v>
      </c>
      <c r="AB688">
        <v>1</v>
      </c>
      <c r="AC688">
        <v>0</v>
      </c>
      <c r="AD688">
        <v>0</v>
      </c>
      <c r="AE688">
        <v>0</v>
      </c>
      <c r="AF688">
        <v>0</v>
      </c>
      <c r="AG688">
        <v>1</v>
      </c>
      <c r="AH688">
        <v>0</v>
      </c>
      <c r="AI688">
        <v>31</v>
      </c>
      <c r="AJ688">
        <v>2</v>
      </c>
      <c r="AK688">
        <v>0</v>
      </c>
    </row>
    <row r="689" spans="1:37" x14ac:dyDescent="0.25">
      <c r="A689" s="18" t="s">
        <v>357</v>
      </c>
      <c r="B689" s="18" t="s">
        <v>358</v>
      </c>
      <c r="C689">
        <v>2015</v>
      </c>
      <c r="D689" s="3" t="s">
        <v>159</v>
      </c>
      <c r="E689" s="3" t="s">
        <v>610</v>
      </c>
      <c r="F689" s="31">
        <v>0</v>
      </c>
      <c r="G689" s="24">
        <v>0</v>
      </c>
      <c r="H689" s="5">
        <v>2.1999999999999999E-2</v>
      </c>
      <c r="I689" s="5">
        <v>8.2000000000000003E-2</v>
      </c>
      <c r="J689" s="18" t="s">
        <v>651</v>
      </c>
      <c r="K689" s="19" t="s">
        <v>60</v>
      </c>
      <c r="L689" s="4">
        <v>7344</v>
      </c>
      <c r="M689" s="7" t="s">
        <v>252</v>
      </c>
      <c r="N689" s="7" t="s">
        <v>825</v>
      </c>
      <c r="O689" s="7" t="s">
        <v>356</v>
      </c>
      <c r="P689">
        <v>1979</v>
      </c>
      <c r="Q689">
        <v>2014</v>
      </c>
      <c r="R689" t="s">
        <v>247</v>
      </c>
      <c r="S689">
        <v>1</v>
      </c>
      <c r="T689">
        <v>0</v>
      </c>
      <c r="U689">
        <v>1</v>
      </c>
      <c r="V689" s="32" t="s">
        <v>60</v>
      </c>
      <c r="W689">
        <v>0</v>
      </c>
      <c r="Z689">
        <v>0</v>
      </c>
      <c r="AA689">
        <v>1</v>
      </c>
      <c r="AB689">
        <v>1</v>
      </c>
      <c r="AC689">
        <v>0</v>
      </c>
      <c r="AD689">
        <v>0</v>
      </c>
      <c r="AE689">
        <v>0</v>
      </c>
      <c r="AF689">
        <v>0</v>
      </c>
      <c r="AG689">
        <v>1</v>
      </c>
      <c r="AH689">
        <v>0</v>
      </c>
      <c r="AI689">
        <v>31</v>
      </c>
      <c r="AJ689">
        <v>2</v>
      </c>
      <c r="AK689">
        <v>0</v>
      </c>
    </row>
    <row r="690" spans="1:37" x14ac:dyDescent="0.25">
      <c r="A690" s="18" t="s">
        <v>357</v>
      </c>
      <c r="B690" s="18" t="s">
        <v>358</v>
      </c>
      <c r="C690">
        <v>2015</v>
      </c>
      <c r="D690" s="3" t="s">
        <v>159</v>
      </c>
      <c r="E690" s="3" t="s">
        <v>610</v>
      </c>
      <c r="F690" s="31">
        <v>0</v>
      </c>
      <c r="G690" s="24">
        <v>0</v>
      </c>
      <c r="H690" s="5">
        <v>1E-3</v>
      </c>
      <c r="I690" s="5">
        <v>7.5999999999999998E-2</v>
      </c>
      <c r="J690" s="18" t="s">
        <v>652</v>
      </c>
      <c r="K690" s="19" t="s">
        <v>60</v>
      </c>
      <c r="L690" s="4">
        <v>7344</v>
      </c>
      <c r="M690" s="7" t="s">
        <v>252</v>
      </c>
      <c r="N690" s="7" t="s">
        <v>825</v>
      </c>
      <c r="O690" s="7" t="s">
        <v>356</v>
      </c>
      <c r="P690">
        <v>1979</v>
      </c>
      <c r="Q690">
        <v>2014</v>
      </c>
      <c r="R690" t="s">
        <v>247</v>
      </c>
      <c r="S690">
        <v>1</v>
      </c>
      <c r="T690">
        <v>0</v>
      </c>
      <c r="U690">
        <v>1</v>
      </c>
      <c r="V690" s="32" t="s">
        <v>60</v>
      </c>
      <c r="W690">
        <v>0</v>
      </c>
      <c r="Z690">
        <v>0</v>
      </c>
      <c r="AA690">
        <v>1</v>
      </c>
      <c r="AB690">
        <v>1</v>
      </c>
      <c r="AC690">
        <v>0</v>
      </c>
      <c r="AD690">
        <v>0</v>
      </c>
      <c r="AE690">
        <v>0</v>
      </c>
      <c r="AF690">
        <v>0</v>
      </c>
      <c r="AG690">
        <v>1</v>
      </c>
      <c r="AH690">
        <v>0</v>
      </c>
      <c r="AI690">
        <v>31</v>
      </c>
      <c r="AJ690">
        <v>2</v>
      </c>
      <c r="AK690">
        <v>0</v>
      </c>
    </row>
    <row r="691" spans="1:37" x14ac:dyDescent="0.25">
      <c r="A691" s="18" t="s">
        <v>357</v>
      </c>
      <c r="B691" s="18" t="s">
        <v>358</v>
      </c>
      <c r="C691">
        <v>2015</v>
      </c>
      <c r="D691" s="3" t="s">
        <v>159</v>
      </c>
      <c r="E691" s="3" t="s">
        <v>610</v>
      </c>
      <c r="F691" s="31">
        <v>0</v>
      </c>
      <c r="G691" s="26">
        <v>1</v>
      </c>
      <c r="H691" s="5">
        <v>-5.5E-2</v>
      </c>
      <c r="I691" s="5">
        <v>7.9000000000000001E-2</v>
      </c>
      <c r="J691" s="18" t="s">
        <v>653</v>
      </c>
      <c r="K691" s="19" t="s">
        <v>60</v>
      </c>
      <c r="L691" s="4">
        <v>7344</v>
      </c>
      <c r="M691" s="7" t="s">
        <v>252</v>
      </c>
      <c r="N691" s="7" t="s">
        <v>825</v>
      </c>
      <c r="O691" s="7" t="s">
        <v>356</v>
      </c>
      <c r="P691">
        <v>1979</v>
      </c>
      <c r="Q691">
        <v>2014</v>
      </c>
      <c r="R691" t="s">
        <v>247</v>
      </c>
      <c r="S691">
        <v>1</v>
      </c>
      <c r="T691">
        <v>0</v>
      </c>
      <c r="U691">
        <v>1</v>
      </c>
      <c r="V691" s="32" t="s">
        <v>60</v>
      </c>
      <c r="W691">
        <v>0</v>
      </c>
      <c r="Z691">
        <v>0</v>
      </c>
      <c r="AA691">
        <v>1</v>
      </c>
      <c r="AB691">
        <v>1</v>
      </c>
      <c r="AC691">
        <v>0</v>
      </c>
      <c r="AD691">
        <v>0</v>
      </c>
      <c r="AE691">
        <v>0</v>
      </c>
      <c r="AF691">
        <v>0</v>
      </c>
      <c r="AG691">
        <v>1</v>
      </c>
      <c r="AH691">
        <v>0</v>
      </c>
      <c r="AI691">
        <v>31</v>
      </c>
      <c r="AJ691">
        <v>2</v>
      </c>
      <c r="AK691">
        <v>0</v>
      </c>
    </row>
    <row r="692" spans="1:37" x14ac:dyDescent="0.25">
      <c r="A692" s="18" t="s">
        <v>357</v>
      </c>
      <c r="B692" s="18" t="s">
        <v>358</v>
      </c>
      <c r="C692">
        <v>2015</v>
      </c>
      <c r="D692" s="3" t="s">
        <v>159</v>
      </c>
      <c r="E692" s="3" t="s">
        <v>610</v>
      </c>
      <c r="F692" s="31">
        <v>0</v>
      </c>
      <c r="G692" s="26">
        <v>1</v>
      </c>
      <c r="H692" s="5">
        <v>-8.6999999999999994E-2</v>
      </c>
      <c r="I692" s="5">
        <v>0.08</v>
      </c>
      <c r="J692" s="18" t="s">
        <v>654</v>
      </c>
      <c r="K692" s="19" t="s">
        <v>60</v>
      </c>
      <c r="L692" s="4">
        <v>7344</v>
      </c>
      <c r="M692" s="7" t="s">
        <v>252</v>
      </c>
      <c r="N692" s="7" t="s">
        <v>825</v>
      </c>
      <c r="O692" s="7" t="s">
        <v>356</v>
      </c>
      <c r="P692">
        <v>1979</v>
      </c>
      <c r="Q692">
        <v>2014</v>
      </c>
      <c r="R692" t="s">
        <v>247</v>
      </c>
      <c r="S692">
        <v>1</v>
      </c>
      <c r="T692">
        <v>0</v>
      </c>
      <c r="U692">
        <v>1</v>
      </c>
      <c r="V692" s="32" t="s">
        <v>60</v>
      </c>
      <c r="W692">
        <v>0</v>
      </c>
      <c r="Z692">
        <v>0</v>
      </c>
      <c r="AA692">
        <v>1</v>
      </c>
      <c r="AB692">
        <v>1</v>
      </c>
      <c r="AC692">
        <v>0</v>
      </c>
      <c r="AD692">
        <v>0</v>
      </c>
      <c r="AE692">
        <v>0</v>
      </c>
      <c r="AF692">
        <v>0</v>
      </c>
      <c r="AG692">
        <v>1</v>
      </c>
      <c r="AH692">
        <v>0</v>
      </c>
      <c r="AI692">
        <v>31</v>
      </c>
      <c r="AJ692">
        <v>2</v>
      </c>
      <c r="AK692">
        <v>0</v>
      </c>
    </row>
    <row r="693" spans="1:37" x14ac:dyDescent="0.25">
      <c r="A693" s="18" t="s">
        <v>357</v>
      </c>
      <c r="B693" s="18" t="s">
        <v>358</v>
      </c>
      <c r="C693">
        <v>2015</v>
      </c>
      <c r="D693" s="3" t="s">
        <v>159</v>
      </c>
      <c r="E693" s="3" t="s">
        <v>610</v>
      </c>
      <c r="F693" s="31">
        <v>0</v>
      </c>
      <c r="G693" s="26">
        <v>1</v>
      </c>
      <c r="H693" s="5">
        <v>-7.2999999999999995E-2</v>
      </c>
      <c r="I693" s="5">
        <v>8.5999999999999993E-2</v>
      </c>
      <c r="J693" s="18" t="s">
        <v>655</v>
      </c>
      <c r="K693" s="19" t="s">
        <v>60</v>
      </c>
      <c r="L693" s="4">
        <v>7344</v>
      </c>
      <c r="M693" s="7" t="s">
        <v>252</v>
      </c>
      <c r="N693" s="7" t="s">
        <v>825</v>
      </c>
      <c r="O693" s="7" t="s">
        <v>356</v>
      </c>
      <c r="P693">
        <v>1979</v>
      </c>
      <c r="Q693">
        <v>2014</v>
      </c>
      <c r="R693" t="s">
        <v>247</v>
      </c>
      <c r="S693">
        <v>1</v>
      </c>
      <c r="T693">
        <v>0</v>
      </c>
      <c r="U693">
        <v>1</v>
      </c>
      <c r="V693" s="32" t="s">
        <v>60</v>
      </c>
      <c r="W693">
        <v>0</v>
      </c>
      <c r="Z693">
        <v>0</v>
      </c>
      <c r="AA693">
        <v>1</v>
      </c>
      <c r="AB693">
        <v>1</v>
      </c>
      <c r="AC693">
        <v>0</v>
      </c>
      <c r="AD693">
        <v>0</v>
      </c>
      <c r="AE693">
        <v>0</v>
      </c>
      <c r="AF693">
        <v>0</v>
      </c>
      <c r="AG693">
        <v>1</v>
      </c>
      <c r="AH693">
        <v>0</v>
      </c>
      <c r="AI693">
        <v>31</v>
      </c>
      <c r="AJ693">
        <v>2</v>
      </c>
      <c r="AK693">
        <v>0</v>
      </c>
    </row>
    <row r="694" spans="1:37" x14ac:dyDescent="0.25">
      <c r="A694" s="18" t="s">
        <v>357</v>
      </c>
      <c r="B694" s="18" t="s">
        <v>358</v>
      </c>
      <c r="C694">
        <v>2015</v>
      </c>
      <c r="D694" s="3" t="s">
        <v>159</v>
      </c>
      <c r="E694" s="3" t="s">
        <v>610</v>
      </c>
      <c r="F694" s="31">
        <v>0</v>
      </c>
      <c r="G694" s="24">
        <v>0</v>
      </c>
      <c r="H694" s="5">
        <v>-4.2999999999999997E-2</v>
      </c>
      <c r="I694" s="5">
        <v>8.5999999999999993E-2</v>
      </c>
      <c r="J694" s="18" t="s">
        <v>656</v>
      </c>
      <c r="K694" s="19" t="s">
        <v>60</v>
      </c>
      <c r="L694" s="4">
        <v>7344</v>
      </c>
      <c r="M694" s="7" t="s">
        <v>252</v>
      </c>
      <c r="N694" s="7" t="s">
        <v>825</v>
      </c>
      <c r="O694" s="7" t="s">
        <v>356</v>
      </c>
      <c r="P694">
        <v>1979</v>
      </c>
      <c r="Q694">
        <v>2014</v>
      </c>
      <c r="R694" t="s">
        <v>247</v>
      </c>
      <c r="S694">
        <v>1</v>
      </c>
      <c r="T694">
        <v>0</v>
      </c>
      <c r="U694">
        <v>1</v>
      </c>
      <c r="V694" s="32" t="s">
        <v>60</v>
      </c>
      <c r="W694">
        <v>0</v>
      </c>
      <c r="Z694">
        <v>1</v>
      </c>
      <c r="AA694">
        <v>0</v>
      </c>
      <c r="AB694">
        <v>1</v>
      </c>
      <c r="AC694">
        <v>0</v>
      </c>
      <c r="AD694">
        <v>0</v>
      </c>
      <c r="AE694">
        <v>0</v>
      </c>
      <c r="AF694">
        <v>0</v>
      </c>
      <c r="AG694">
        <v>1</v>
      </c>
      <c r="AH694">
        <v>0</v>
      </c>
      <c r="AI694">
        <v>31</v>
      </c>
      <c r="AJ694">
        <v>2</v>
      </c>
      <c r="AK694">
        <v>0</v>
      </c>
    </row>
    <row r="695" spans="1:37" x14ac:dyDescent="0.25">
      <c r="A695" s="18" t="s">
        <v>357</v>
      </c>
      <c r="B695" s="18" t="s">
        <v>358</v>
      </c>
      <c r="C695">
        <v>2015</v>
      </c>
      <c r="D695" s="3" t="s">
        <v>159</v>
      </c>
      <c r="E695" s="3" t="s">
        <v>610</v>
      </c>
      <c r="F695" s="31">
        <v>0</v>
      </c>
      <c r="G695" s="24">
        <v>0</v>
      </c>
      <c r="H695" s="5">
        <v>5.6000000000000001E-2</v>
      </c>
      <c r="I695" s="5">
        <v>5.7000000000000002E-2</v>
      </c>
      <c r="J695" s="18" t="s">
        <v>657</v>
      </c>
      <c r="K695" s="19" t="s">
        <v>60</v>
      </c>
      <c r="L695" s="4">
        <v>7344</v>
      </c>
      <c r="M695" s="7" t="s">
        <v>252</v>
      </c>
      <c r="N695" s="7" t="s">
        <v>825</v>
      </c>
      <c r="O695" s="7" t="s">
        <v>356</v>
      </c>
      <c r="P695">
        <v>1979</v>
      </c>
      <c r="Q695">
        <v>2014</v>
      </c>
      <c r="R695" t="s">
        <v>247</v>
      </c>
      <c r="S695">
        <v>1</v>
      </c>
      <c r="T695">
        <v>0</v>
      </c>
      <c r="U695">
        <v>1</v>
      </c>
      <c r="V695" s="32" t="s">
        <v>60</v>
      </c>
      <c r="W695">
        <v>0</v>
      </c>
      <c r="Z695">
        <v>1</v>
      </c>
      <c r="AA695">
        <v>0</v>
      </c>
      <c r="AB695">
        <v>1</v>
      </c>
      <c r="AC695">
        <v>0</v>
      </c>
      <c r="AD695">
        <v>0</v>
      </c>
      <c r="AE695">
        <v>0</v>
      </c>
      <c r="AF695">
        <v>0</v>
      </c>
      <c r="AG695">
        <v>1</v>
      </c>
      <c r="AH695">
        <v>0</v>
      </c>
      <c r="AI695">
        <v>31</v>
      </c>
      <c r="AJ695">
        <v>2</v>
      </c>
      <c r="AK695">
        <v>0</v>
      </c>
    </row>
    <row r="696" spans="1:37" x14ac:dyDescent="0.25">
      <c r="A696" s="18" t="s">
        <v>357</v>
      </c>
      <c r="B696" s="18" t="s">
        <v>358</v>
      </c>
      <c r="C696">
        <v>2015</v>
      </c>
      <c r="D696" s="3" t="s">
        <v>159</v>
      </c>
      <c r="E696" s="3" t="s">
        <v>610</v>
      </c>
      <c r="F696" s="31">
        <v>0</v>
      </c>
      <c r="G696" s="24">
        <v>0</v>
      </c>
      <c r="H696" s="5">
        <v>5.6000000000000001E-2</v>
      </c>
      <c r="I696" s="5">
        <v>5.7000000000000002E-2</v>
      </c>
      <c r="J696" s="18" t="s">
        <v>658</v>
      </c>
      <c r="K696" s="19" t="s">
        <v>60</v>
      </c>
      <c r="L696" s="4">
        <v>7344</v>
      </c>
      <c r="M696" s="7" t="s">
        <v>252</v>
      </c>
      <c r="N696" s="7" t="s">
        <v>825</v>
      </c>
      <c r="O696" s="7" t="s">
        <v>356</v>
      </c>
      <c r="P696">
        <v>1979</v>
      </c>
      <c r="Q696">
        <v>2014</v>
      </c>
      <c r="R696" t="s">
        <v>247</v>
      </c>
      <c r="S696">
        <v>1</v>
      </c>
      <c r="T696">
        <v>0</v>
      </c>
      <c r="U696">
        <v>1</v>
      </c>
      <c r="V696" s="32" t="s">
        <v>60</v>
      </c>
      <c r="W696">
        <v>0</v>
      </c>
      <c r="Z696">
        <v>1</v>
      </c>
      <c r="AA696">
        <v>0</v>
      </c>
      <c r="AB696">
        <v>1</v>
      </c>
      <c r="AC696">
        <v>0</v>
      </c>
      <c r="AD696">
        <v>0</v>
      </c>
      <c r="AE696">
        <v>0</v>
      </c>
      <c r="AF696">
        <v>0</v>
      </c>
      <c r="AG696">
        <v>1</v>
      </c>
      <c r="AH696">
        <v>0</v>
      </c>
      <c r="AI696">
        <v>31</v>
      </c>
      <c r="AJ696">
        <v>2</v>
      </c>
      <c r="AK696">
        <v>0</v>
      </c>
    </row>
    <row r="697" spans="1:37" x14ac:dyDescent="0.25">
      <c r="A697" s="18" t="s">
        <v>357</v>
      </c>
      <c r="B697" s="18" t="s">
        <v>358</v>
      </c>
      <c r="C697">
        <v>2015</v>
      </c>
      <c r="D697" s="3" t="s">
        <v>159</v>
      </c>
      <c r="E697" s="3" t="s">
        <v>610</v>
      </c>
      <c r="F697" s="31">
        <v>0</v>
      </c>
      <c r="G697" s="24">
        <v>0</v>
      </c>
      <c r="H697" s="5">
        <v>3.5000000000000003E-2</v>
      </c>
      <c r="I697" s="5">
        <v>4.9000000000000002E-2</v>
      </c>
      <c r="J697" s="18" t="s">
        <v>659</v>
      </c>
      <c r="K697" s="19" t="s">
        <v>60</v>
      </c>
      <c r="L697" s="4">
        <v>7344</v>
      </c>
      <c r="M697" s="7" t="s">
        <v>252</v>
      </c>
      <c r="N697" s="7" t="s">
        <v>825</v>
      </c>
      <c r="O697" s="7" t="s">
        <v>356</v>
      </c>
      <c r="P697">
        <v>1979</v>
      </c>
      <c r="Q697">
        <v>2014</v>
      </c>
      <c r="R697" t="s">
        <v>247</v>
      </c>
      <c r="S697">
        <v>1</v>
      </c>
      <c r="T697">
        <v>0</v>
      </c>
      <c r="U697">
        <v>1</v>
      </c>
      <c r="V697" s="32" t="s">
        <v>60</v>
      </c>
      <c r="W697">
        <v>0</v>
      </c>
      <c r="Z697">
        <v>1</v>
      </c>
      <c r="AA697">
        <v>0</v>
      </c>
      <c r="AB697">
        <v>1</v>
      </c>
      <c r="AC697">
        <v>0</v>
      </c>
      <c r="AD697">
        <v>0</v>
      </c>
      <c r="AE697">
        <v>0</v>
      </c>
      <c r="AF697">
        <v>0</v>
      </c>
      <c r="AG697">
        <v>1</v>
      </c>
      <c r="AH697">
        <v>0</v>
      </c>
      <c r="AI697">
        <v>31</v>
      </c>
      <c r="AJ697">
        <v>2</v>
      </c>
      <c r="AK697">
        <v>0</v>
      </c>
    </row>
    <row r="698" spans="1:37" x14ac:dyDescent="0.25">
      <c r="A698" s="18" t="s">
        <v>357</v>
      </c>
      <c r="B698" s="18" t="s">
        <v>358</v>
      </c>
      <c r="C698">
        <v>2015</v>
      </c>
      <c r="D698" s="3" t="s">
        <v>159</v>
      </c>
      <c r="E698" s="3" t="s">
        <v>610</v>
      </c>
      <c r="F698" s="31">
        <v>0</v>
      </c>
      <c r="G698" s="24">
        <v>0</v>
      </c>
      <c r="H698" s="5">
        <v>4.0000000000000001E-3</v>
      </c>
      <c r="I698" s="5">
        <v>4.9000000000000002E-2</v>
      </c>
      <c r="J698" s="18" t="s">
        <v>660</v>
      </c>
      <c r="K698" s="19" t="s">
        <v>60</v>
      </c>
      <c r="L698" s="4">
        <v>7344</v>
      </c>
      <c r="M698" s="7" t="s">
        <v>252</v>
      </c>
      <c r="N698" s="7" t="s">
        <v>825</v>
      </c>
      <c r="O698" s="7" t="s">
        <v>356</v>
      </c>
      <c r="P698">
        <v>1979</v>
      </c>
      <c r="Q698">
        <v>2014</v>
      </c>
      <c r="R698" t="s">
        <v>247</v>
      </c>
      <c r="S698">
        <v>1</v>
      </c>
      <c r="T698">
        <v>0</v>
      </c>
      <c r="U698">
        <v>1</v>
      </c>
      <c r="V698" s="32" t="s">
        <v>60</v>
      </c>
      <c r="W698">
        <v>0</v>
      </c>
      <c r="Z698">
        <v>1</v>
      </c>
      <c r="AA698">
        <v>0</v>
      </c>
      <c r="AB698">
        <v>1</v>
      </c>
      <c r="AC698">
        <v>0</v>
      </c>
      <c r="AD698">
        <v>0</v>
      </c>
      <c r="AE698">
        <v>0</v>
      </c>
      <c r="AF698">
        <v>0</v>
      </c>
      <c r="AG698">
        <v>1</v>
      </c>
      <c r="AH698">
        <v>0</v>
      </c>
      <c r="AI698">
        <v>31</v>
      </c>
      <c r="AJ698">
        <v>2</v>
      </c>
      <c r="AK698">
        <v>0</v>
      </c>
    </row>
    <row r="699" spans="1:37" x14ac:dyDescent="0.25">
      <c r="A699" s="18" t="s">
        <v>357</v>
      </c>
      <c r="B699" s="18" t="s">
        <v>358</v>
      </c>
      <c r="C699">
        <v>2015</v>
      </c>
      <c r="D699" s="3" t="s">
        <v>159</v>
      </c>
      <c r="E699" s="3" t="s">
        <v>610</v>
      </c>
      <c r="F699" s="31">
        <v>0</v>
      </c>
      <c r="G699" s="24">
        <v>0</v>
      </c>
      <c r="H699" s="5">
        <v>4.0000000000000001E-3</v>
      </c>
      <c r="I699" s="5">
        <v>5.6000000000000001E-2</v>
      </c>
      <c r="J699" s="18" t="s">
        <v>661</v>
      </c>
      <c r="K699" s="19" t="s">
        <v>60</v>
      </c>
      <c r="L699" s="4">
        <v>7344</v>
      </c>
      <c r="M699" s="7" t="s">
        <v>252</v>
      </c>
      <c r="N699" s="7" t="s">
        <v>825</v>
      </c>
      <c r="O699" s="7" t="s">
        <v>356</v>
      </c>
      <c r="P699">
        <v>1979</v>
      </c>
      <c r="Q699">
        <v>2014</v>
      </c>
      <c r="R699" t="s">
        <v>247</v>
      </c>
      <c r="S699">
        <v>1</v>
      </c>
      <c r="T699">
        <v>0</v>
      </c>
      <c r="U699">
        <v>1</v>
      </c>
      <c r="V699" s="32" t="s">
        <v>60</v>
      </c>
      <c r="W699">
        <v>0</v>
      </c>
      <c r="Z699">
        <v>1</v>
      </c>
      <c r="AA699">
        <v>0</v>
      </c>
      <c r="AB699">
        <v>1</v>
      </c>
      <c r="AC699">
        <v>0</v>
      </c>
      <c r="AD699">
        <v>0</v>
      </c>
      <c r="AE699">
        <v>0</v>
      </c>
      <c r="AF699">
        <v>0</v>
      </c>
      <c r="AG699">
        <v>1</v>
      </c>
      <c r="AH699">
        <v>0</v>
      </c>
      <c r="AI699">
        <v>31</v>
      </c>
      <c r="AJ699">
        <v>2</v>
      </c>
      <c r="AK699">
        <v>0</v>
      </c>
    </row>
    <row r="700" spans="1:37" x14ac:dyDescent="0.25">
      <c r="A700" s="18" t="s">
        <v>357</v>
      </c>
      <c r="B700" s="18" t="s">
        <v>358</v>
      </c>
      <c r="C700">
        <v>2015</v>
      </c>
      <c r="D700" s="3" t="s">
        <v>159</v>
      </c>
      <c r="E700" s="3" t="s">
        <v>610</v>
      </c>
      <c r="F700" s="22">
        <v>1</v>
      </c>
      <c r="G700" s="24">
        <v>0</v>
      </c>
      <c r="H700" s="5">
        <v>1.2999999999999999E-2</v>
      </c>
      <c r="I700" s="5">
        <v>8.3000000000000004E-2</v>
      </c>
      <c r="J700" s="18" t="s">
        <v>662</v>
      </c>
      <c r="K700" s="19" t="s">
        <v>60</v>
      </c>
      <c r="L700" s="4">
        <v>7344</v>
      </c>
      <c r="M700" s="7" t="s">
        <v>252</v>
      </c>
      <c r="N700" s="7" t="s">
        <v>825</v>
      </c>
      <c r="O700" s="7" t="s">
        <v>356</v>
      </c>
      <c r="P700">
        <v>1979</v>
      </c>
      <c r="Q700">
        <v>2014</v>
      </c>
      <c r="R700" t="s">
        <v>247</v>
      </c>
      <c r="S700">
        <v>1</v>
      </c>
      <c r="T700">
        <v>0</v>
      </c>
      <c r="U700">
        <v>1</v>
      </c>
      <c r="V700" s="32" t="s">
        <v>60</v>
      </c>
      <c r="W700">
        <v>0</v>
      </c>
      <c r="Z700">
        <v>1</v>
      </c>
      <c r="AA700">
        <v>0</v>
      </c>
      <c r="AB700">
        <v>1</v>
      </c>
      <c r="AC700">
        <v>0</v>
      </c>
      <c r="AD700">
        <v>0</v>
      </c>
      <c r="AE700">
        <v>0</v>
      </c>
      <c r="AF700">
        <v>0</v>
      </c>
      <c r="AG700">
        <v>1</v>
      </c>
      <c r="AH700">
        <v>0</v>
      </c>
      <c r="AI700">
        <v>31</v>
      </c>
      <c r="AJ700">
        <v>2</v>
      </c>
      <c r="AK700">
        <v>0</v>
      </c>
    </row>
    <row r="701" spans="1:37" x14ac:dyDescent="0.25">
      <c r="A701" s="18" t="s">
        <v>357</v>
      </c>
      <c r="B701" s="18" t="s">
        <v>358</v>
      </c>
      <c r="C701">
        <v>2015</v>
      </c>
      <c r="D701" s="3" t="s">
        <v>159</v>
      </c>
      <c r="E701" s="3" t="s">
        <v>610</v>
      </c>
      <c r="F701" s="31">
        <v>0</v>
      </c>
      <c r="G701" s="24">
        <v>0</v>
      </c>
      <c r="H701" s="5">
        <v>-1.2E-2</v>
      </c>
      <c r="I701" s="5">
        <v>8.3000000000000004E-2</v>
      </c>
      <c r="J701" s="18" t="s">
        <v>663</v>
      </c>
      <c r="K701" s="19" t="s">
        <v>60</v>
      </c>
      <c r="L701" s="4">
        <v>7344</v>
      </c>
      <c r="M701" s="7" t="s">
        <v>252</v>
      </c>
      <c r="N701" s="7" t="s">
        <v>825</v>
      </c>
      <c r="O701" s="7" t="s">
        <v>356</v>
      </c>
      <c r="P701">
        <v>1979</v>
      </c>
      <c r="Q701">
        <v>2014</v>
      </c>
      <c r="R701" t="s">
        <v>247</v>
      </c>
      <c r="S701">
        <v>1</v>
      </c>
      <c r="T701">
        <v>0</v>
      </c>
      <c r="U701">
        <v>1</v>
      </c>
      <c r="V701" s="32" t="s">
        <v>60</v>
      </c>
      <c r="W701">
        <v>0</v>
      </c>
      <c r="Z701">
        <v>1</v>
      </c>
      <c r="AA701">
        <v>0</v>
      </c>
      <c r="AB701">
        <v>1</v>
      </c>
      <c r="AC701">
        <v>0</v>
      </c>
      <c r="AD701">
        <v>0</v>
      </c>
      <c r="AE701">
        <v>0</v>
      </c>
      <c r="AF701">
        <v>0</v>
      </c>
      <c r="AG701">
        <v>1</v>
      </c>
      <c r="AH701">
        <v>0</v>
      </c>
      <c r="AI701">
        <v>31</v>
      </c>
      <c r="AJ701">
        <v>2</v>
      </c>
      <c r="AK701">
        <v>0</v>
      </c>
    </row>
    <row r="702" spans="1:37" x14ac:dyDescent="0.25">
      <c r="A702" s="18" t="s">
        <v>357</v>
      </c>
      <c r="B702" s="18" t="s">
        <v>358</v>
      </c>
      <c r="C702">
        <v>2015</v>
      </c>
      <c r="D702" s="3" t="s">
        <v>159</v>
      </c>
      <c r="E702" s="3" t="s">
        <v>610</v>
      </c>
      <c r="F702" s="31">
        <v>0</v>
      </c>
      <c r="G702" s="26">
        <v>1</v>
      </c>
      <c r="H702" s="5">
        <v>-0.106</v>
      </c>
      <c r="I702" s="5">
        <v>6.6000000000000003E-2</v>
      </c>
      <c r="J702" s="18" t="s">
        <v>664</v>
      </c>
      <c r="K702" s="19" t="s">
        <v>60</v>
      </c>
      <c r="L702" s="4">
        <v>5100</v>
      </c>
      <c r="M702" s="7" t="s">
        <v>252</v>
      </c>
      <c r="N702" s="7" t="s">
        <v>825</v>
      </c>
      <c r="O702" s="7" t="s">
        <v>356</v>
      </c>
      <c r="P702">
        <v>1990</v>
      </c>
      <c r="Q702">
        <v>2014</v>
      </c>
      <c r="R702" t="s">
        <v>247</v>
      </c>
      <c r="S702">
        <v>1</v>
      </c>
      <c r="T702">
        <v>0</v>
      </c>
      <c r="U702">
        <v>1</v>
      </c>
      <c r="V702" s="32" t="s">
        <v>60</v>
      </c>
      <c r="W702">
        <v>0</v>
      </c>
      <c r="Z702">
        <v>1</v>
      </c>
      <c r="AA702">
        <v>1</v>
      </c>
      <c r="AB702">
        <v>1</v>
      </c>
      <c r="AC702">
        <v>0</v>
      </c>
      <c r="AD702">
        <v>0</v>
      </c>
      <c r="AE702">
        <v>0</v>
      </c>
      <c r="AF702">
        <v>0</v>
      </c>
      <c r="AG702">
        <v>1</v>
      </c>
      <c r="AH702">
        <v>0</v>
      </c>
      <c r="AI702">
        <v>31</v>
      </c>
      <c r="AJ702">
        <v>2</v>
      </c>
      <c r="AK702">
        <v>0</v>
      </c>
    </row>
    <row r="703" spans="1:37" x14ac:dyDescent="0.25">
      <c r="A703" s="18" t="s">
        <v>357</v>
      </c>
      <c r="B703" s="18" t="s">
        <v>358</v>
      </c>
      <c r="C703">
        <v>2015</v>
      </c>
      <c r="D703" s="3" t="s">
        <v>159</v>
      </c>
      <c r="E703" s="3" t="s">
        <v>610</v>
      </c>
      <c r="F703" s="31">
        <v>0</v>
      </c>
      <c r="G703" s="24">
        <v>0</v>
      </c>
      <c r="H703" s="5">
        <v>3.0000000000000001E-3</v>
      </c>
      <c r="I703" s="5">
        <v>7.9000000000000001E-2</v>
      </c>
      <c r="J703" s="18" t="s">
        <v>665</v>
      </c>
      <c r="K703" s="19" t="s">
        <v>60</v>
      </c>
      <c r="L703" s="4">
        <v>5100</v>
      </c>
      <c r="M703" s="7" t="s">
        <v>252</v>
      </c>
      <c r="N703" s="7" t="s">
        <v>825</v>
      </c>
      <c r="O703" s="7" t="s">
        <v>356</v>
      </c>
      <c r="P703">
        <v>1990</v>
      </c>
      <c r="Q703">
        <v>2014</v>
      </c>
      <c r="R703" t="s">
        <v>247</v>
      </c>
      <c r="S703">
        <v>1</v>
      </c>
      <c r="T703">
        <v>0</v>
      </c>
      <c r="U703">
        <v>1</v>
      </c>
      <c r="V703" s="32" t="s">
        <v>60</v>
      </c>
      <c r="W703">
        <v>0</v>
      </c>
      <c r="Z703">
        <v>1</v>
      </c>
      <c r="AA703">
        <v>1</v>
      </c>
      <c r="AB703">
        <v>1</v>
      </c>
      <c r="AC703">
        <v>0</v>
      </c>
      <c r="AD703">
        <v>0</v>
      </c>
      <c r="AE703">
        <v>0</v>
      </c>
      <c r="AF703">
        <v>0</v>
      </c>
      <c r="AG703">
        <v>1</v>
      </c>
      <c r="AH703">
        <v>0</v>
      </c>
      <c r="AI703">
        <v>31</v>
      </c>
      <c r="AJ703">
        <v>2</v>
      </c>
      <c r="AK703">
        <v>0</v>
      </c>
    </row>
    <row r="704" spans="1:37" x14ac:dyDescent="0.25">
      <c r="A704" s="18" t="s">
        <v>357</v>
      </c>
      <c r="B704" s="18" t="s">
        <v>358</v>
      </c>
      <c r="C704">
        <v>2015</v>
      </c>
      <c r="D704" s="3" t="s">
        <v>159</v>
      </c>
      <c r="E704" s="3" t="s">
        <v>610</v>
      </c>
      <c r="F704" s="31">
        <v>0</v>
      </c>
      <c r="G704" s="24">
        <v>0</v>
      </c>
      <c r="H704" s="5">
        <v>-0.06</v>
      </c>
      <c r="I704" s="5">
        <v>6.6000000000000003E-2</v>
      </c>
      <c r="J704" s="18" t="s">
        <v>666</v>
      </c>
      <c r="K704" s="19" t="s">
        <v>60</v>
      </c>
      <c r="L704" s="4">
        <v>5100</v>
      </c>
      <c r="M704" s="7" t="s">
        <v>252</v>
      </c>
      <c r="N704" s="7" t="s">
        <v>825</v>
      </c>
      <c r="O704" s="7" t="s">
        <v>356</v>
      </c>
      <c r="P704">
        <v>1990</v>
      </c>
      <c r="Q704">
        <v>2014</v>
      </c>
      <c r="R704" t="s">
        <v>247</v>
      </c>
      <c r="S704">
        <v>1</v>
      </c>
      <c r="T704">
        <v>0</v>
      </c>
      <c r="U704">
        <v>1</v>
      </c>
      <c r="V704" s="32" t="s">
        <v>60</v>
      </c>
      <c r="W704">
        <v>0</v>
      </c>
      <c r="Z704">
        <v>1</v>
      </c>
      <c r="AA704">
        <v>1</v>
      </c>
      <c r="AB704">
        <v>1</v>
      </c>
      <c r="AC704">
        <v>0</v>
      </c>
      <c r="AD704">
        <v>0</v>
      </c>
      <c r="AE704">
        <v>0</v>
      </c>
      <c r="AF704">
        <v>0</v>
      </c>
      <c r="AG704">
        <v>1</v>
      </c>
      <c r="AH704">
        <v>0</v>
      </c>
      <c r="AI704">
        <v>31</v>
      </c>
      <c r="AJ704">
        <v>2</v>
      </c>
      <c r="AK704">
        <v>0</v>
      </c>
    </row>
    <row r="705" spans="1:37" x14ac:dyDescent="0.25">
      <c r="A705" s="18" t="s">
        <v>357</v>
      </c>
      <c r="B705" s="18" t="s">
        <v>358</v>
      </c>
      <c r="C705">
        <v>2015</v>
      </c>
      <c r="D705" s="3" t="s">
        <v>159</v>
      </c>
      <c r="E705" s="3" t="s">
        <v>610</v>
      </c>
      <c r="F705" s="31">
        <v>0</v>
      </c>
      <c r="G705" s="26">
        <v>1</v>
      </c>
      <c r="H705" s="5">
        <v>-0.14799999999999999</v>
      </c>
      <c r="I705" s="5">
        <v>6.7000000000000004E-2</v>
      </c>
      <c r="J705" s="18" t="s">
        <v>667</v>
      </c>
      <c r="K705" s="19" t="s">
        <v>60</v>
      </c>
      <c r="L705" s="4">
        <v>5100</v>
      </c>
      <c r="M705" s="7" t="s">
        <v>252</v>
      </c>
      <c r="N705" s="7" t="s">
        <v>825</v>
      </c>
      <c r="O705" s="7" t="s">
        <v>356</v>
      </c>
      <c r="P705">
        <v>1990</v>
      </c>
      <c r="Q705">
        <v>2014</v>
      </c>
      <c r="R705" t="s">
        <v>247</v>
      </c>
      <c r="S705">
        <v>1</v>
      </c>
      <c r="T705">
        <v>0</v>
      </c>
      <c r="U705">
        <v>1</v>
      </c>
      <c r="V705" s="32" t="s">
        <v>60</v>
      </c>
      <c r="W705">
        <v>0</v>
      </c>
      <c r="Z705">
        <v>1</v>
      </c>
      <c r="AA705">
        <v>1</v>
      </c>
      <c r="AB705">
        <v>1</v>
      </c>
      <c r="AC705">
        <v>0</v>
      </c>
      <c r="AD705">
        <v>0</v>
      </c>
      <c r="AE705">
        <v>0</v>
      </c>
      <c r="AF705">
        <v>0</v>
      </c>
      <c r="AG705">
        <v>1</v>
      </c>
      <c r="AH705">
        <v>0</v>
      </c>
      <c r="AI705">
        <v>31</v>
      </c>
      <c r="AJ705">
        <v>2</v>
      </c>
      <c r="AK705">
        <v>0</v>
      </c>
    </row>
    <row r="706" spans="1:37" x14ac:dyDescent="0.25">
      <c r="A706" s="18" t="s">
        <v>357</v>
      </c>
      <c r="B706" s="18" t="s">
        <v>358</v>
      </c>
      <c r="C706">
        <v>2015</v>
      </c>
      <c r="D706" s="3" t="s">
        <v>159</v>
      </c>
      <c r="E706" s="3" t="s">
        <v>610</v>
      </c>
      <c r="F706" s="31">
        <v>0</v>
      </c>
      <c r="G706" s="26">
        <v>1</v>
      </c>
      <c r="H706" s="5">
        <v>-0.17799999999999999</v>
      </c>
      <c r="I706" s="5">
        <v>6.8000000000000005E-2</v>
      </c>
      <c r="J706" s="18" t="s">
        <v>668</v>
      </c>
      <c r="K706" s="19" t="s">
        <v>60</v>
      </c>
      <c r="L706" s="4">
        <v>5100</v>
      </c>
      <c r="M706" s="7" t="s">
        <v>252</v>
      </c>
      <c r="N706" s="7" t="s">
        <v>825</v>
      </c>
      <c r="O706" s="7" t="s">
        <v>356</v>
      </c>
      <c r="P706">
        <v>1990</v>
      </c>
      <c r="Q706">
        <v>2014</v>
      </c>
      <c r="R706" t="s">
        <v>247</v>
      </c>
      <c r="S706">
        <v>1</v>
      </c>
      <c r="T706">
        <v>0</v>
      </c>
      <c r="U706">
        <v>1</v>
      </c>
      <c r="V706" s="32" t="s">
        <v>60</v>
      </c>
      <c r="W706">
        <v>0</v>
      </c>
      <c r="Z706">
        <v>1</v>
      </c>
      <c r="AA706">
        <v>1</v>
      </c>
      <c r="AB706">
        <v>1</v>
      </c>
      <c r="AC706">
        <v>0</v>
      </c>
      <c r="AD706">
        <v>0</v>
      </c>
      <c r="AE706">
        <v>0</v>
      </c>
      <c r="AF706">
        <v>0</v>
      </c>
      <c r="AG706">
        <v>1</v>
      </c>
      <c r="AH706">
        <v>0</v>
      </c>
      <c r="AI706">
        <v>31</v>
      </c>
      <c r="AJ706">
        <v>2</v>
      </c>
      <c r="AK706">
        <v>0</v>
      </c>
    </row>
    <row r="707" spans="1:37" x14ac:dyDescent="0.25">
      <c r="A707" s="18" t="s">
        <v>357</v>
      </c>
      <c r="B707" s="18" t="s">
        <v>358</v>
      </c>
      <c r="C707">
        <v>2015</v>
      </c>
      <c r="D707" s="3" t="s">
        <v>159</v>
      </c>
      <c r="E707" s="3" t="s">
        <v>610</v>
      </c>
      <c r="F707" s="31">
        <v>0</v>
      </c>
      <c r="G707" s="26">
        <v>1</v>
      </c>
      <c r="H707" s="5">
        <v>-0.21099999999999999</v>
      </c>
      <c r="I707" s="5">
        <v>6.4000000000000001E-2</v>
      </c>
      <c r="J707" s="18" t="s">
        <v>669</v>
      </c>
      <c r="K707" s="19" t="s">
        <v>60</v>
      </c>
      <c r="L707" s="4">
        <v>5100</v>
      </c>
      <c r="M707" s="7" t="s">
        <v>252</v>
      </c>
      <c r="N707" s="7" t="s">
        <v>825</v>
      </c>
      <c r="O707" s="7" t="s">
        <v>356</v>
      </c>
      <c r="P707">
        <v>1990</v>
      </c>
      <c r="Q707">
        <v>2014</v>
      </c>
      <c r="R707" t="s">
        <v>247</v>
      </c>
      <c r="S707">
        <v>1</v>
      </c>
      <c r="T707">
        <v>0</v>
      </c>
      <c r="U707">
        <v>1</v>
      </c>
      <c r="V707" s="32" t="s">
        <v>60</v>
      </c>
      <c r="W707">
        <v>0</v>
      </c>
      <c r="Z707">
        <v>1</v>
      </c>
      <c r="AA707">
        <v>1</v>
      </c>
      <c r="AB707">
        <v>1</v>
      </c>
      <c r="AC707">
        <v>0</v>
      </c>
      <c r="AD707">
        <v>0</v>
      </c>
      <c r="AE707">
        <v>0</v>
      </c>
      <c r="AF707">
        <v>0</v>
      </c>
      <c r="AG707">
        <v>1</v>
      </c>
      <c r="AH707">
        <v>0</v>
      </c>
      <c r="AI707">
        <v>31</v>
      </c>
      <c r="AJ707">
        <v>2</v>
      </c>
      <c r="AK707">
        <v>0</v>
      </c>
    </row>
    <row r="708" spans="1:37" x14ac:dyDescent="0.25">
      <c r="A708" s="18" t="s">
        <v>357</v>
      </c>
      <c r="B708" s="18" t="s">
        <v>358</v>
      </c>
      <c r="C708">
        <v>2015</v>
      </c>
      <c r="D708" s="3" t="s">
        <v>159</v>
      </c>
      <c r="E708" s="3" t="s">
        <v>610</v>
      </c>
      <c r="F708" s="31">
        <v>0</v>
      </c>
      <c r="G708" s="24">
        <v>0</v>
      </c>
      <c r="H708" s="5">
        <v>-2.9000000000000001E-2</v>
      </c>
      <c r="I708" s="5">
        <v>9.1999999999999998E-2</v>
      </c>
      <c r="J708" s="18" t="s">
        <v>670</v>
      </c>
      <c r="K708" s="19" t="s">
        <v>60</v>
      </c>
      <c r="L708" s="4">
        <v>5100</v>
      </c>
      <c r="M708" s="7" t="s">
        <v>252</v>
      </c>
      <c r="N708" s="7" t="s">
        <v>825</v>
      </c>
      <c r="O708" s="7" t="s">
        <v>356</v>
      </c>
      <c r="P708">
        <v>1990</v>
      </c>
      <c r="Q708">
        <v>2014</v>
      </c>
      <c r="R708" t="s">
        <v>247</v>
      </c>
      <c r="S708">
        <v>1</v>
      </c>
      <c r="T708">
        <v>0</v>
      </c>
      <c r="U708">
        <v>1</v>
      </c>
      <c r="V708" s="32" t="s">
        <v>60</v>
      </c>
      <c r="W708">
        <v>0</v>
      </c>
      <c r="Z708">
        <v>1</v>
      </c>
      <c r="AA708">
        <v>0</v>
      </c>
      <c r="AB708">
        <v>1</v>
      </c>
      <c r="AC708">
        <v>0</v>
      </c>
      <c r="AD708">
        <v>0</v>
      </c>
      <c r="AE708">
        <v>0</v>
      </c>
      <c r="AF708">
        <v>0</v>
      </c>
      <c r="AG708">
        <v>1</v>
      </c>
      <c r="AH708">
        <v>0</v>
      </c>
      <c r="AI708">
        <v>31</v>
      </c>
      <c r="AJ708">
        <v>2</v>
      </c>
      <c r="AK708">
        <v>0</v>
      </c>
    </row>
    <row r="709" spans="1:37" x14ac:dyDescent="0.25">
      <c r="A709" s="18" t="s">
        <v>357</v>
      </c>
      <c r="B709" s="18" t="s">
        <v>358</v>
      </c>
      <c r="C709">
        <v>2015</v>
      </c>
      <c r="D709" s="3" t="s">
        <v>159</v>
      </c>
      <c r="E709" s="3" t="s">
        <v>610</v>
      </c>
      <c r="F709" s="31">
        <v>0</v>
      </c>
      <c r="G709" s="24">
        <v>0</v>
      </c>
      <c r="H709" s="5">
        <v>6.9000000000000006E-2</v>
      </c>
      <c r="I709" s="5">
        <v>6.3E-2</v>
      </c>
      <c r="J709" s="18" t="s">
        <v>671</v>
      </c>
      <c r="K709" s="19" t="s">
        <v>60</v>
      </c>
      <c r="L709" s="4">
        <v>5100</v>
      </c>
      <c r="M709" s="7" t="s">
        <v>252</v>
      </c>
      <c r="N709" s="7" t="s">
        <v>825</v>
      </c>
      <c r="O709" s="7" t="s">
        <v>356</v>
      </c>
      <c r="P709">
        <v>1990</v>
      </c>
      <c r="Q709">
        <v>2014</v>
      </c>
      <c r="R709" t="s">
        <v>247</v>
      </c>
      <c r="S709">
        <v>1</v>
      </c>
      <c r="T709">
        <v>0</v>
      </c>
      <c r="U709">
        <v>1</v>
      </c>
      <c r="V709" s="32" t="s">
        <v>60</v>
      </c>
      <c r="W709">
        <v>0</v>
      </c>
      <c r="Z709">
        <v>1</v>
      </c>
      <c r="AA709">
        <v>0</v>
      </c>
      <c r="AB709">
        <v>1</v>
      </c>
      <c r="AC709">
        <v>0</v>
      </c>
      <c r="AD709">
        <v>0</v>
      </c>
      <c r="AE709">
        <v>0</v>
      </c>
      <c r="AF709">
        <v>0</v>
      </c>
      <c r="AG709">
        <v>1</v>
      </c>
      <c r="AH709">
        <v>0</v>
      </c>
      <c r="AI709">
        <v>31</v>
      </c>
      <c r="AJ709">
        <v>2</v>
      </c>
      <c r="AK709">
        <v>0</v>
      </c>
    </row>
    <row r="710" spans="1:37" x14ac:dyDescent="0.25">
      <c r="A710" s="18" t="s">
        <v>357</v>
      </c>
      <c r="B710" s="18" t="s">
        <v>358</v>
      </c>
      <c r="C710">
        <v>2015</v>
      </c>
      <c r="D710" s="3" t="s">
        <v>159</v>
      </c>
      <c r="E710" s="3" t="s">
        <v>610</v>
      </c>
      <c r="F710" s="31">
        <v>0</v>
      </c>
      <c r="G710" s="24">
        <v>0</v>
      </c>
      <c r="H710" s="5">
        <v>4.2999999999999997E-2</v>
      </c>
      <c r="I710" s="5">
        <v>6.0999999999999999E-2</v>
      </c>
      <c r="J710" s="18" t="s">
        <v>672</v>
      </c>
      <c r="K710" s="19" t="s">
        <v>60</v>
      </c>
      <c r="L710" s="4">
        <v>5100</v>
      </c>
      <c r="M710" s="7" t="s">
        <v>252</v>
      </c>
      <c r="N710" s="7" t="s">
        <v>825</v>
      </c>
      <c r="O710" s="7" t="s">
        <v>356</v>
      </c>
      <c r="P710">
        <v>1990</v>
      </c>
      <c r="Q710">
        <v>2014</v>
      </c>
      <c r="R710" t="s">
        <v>247</v>
      </c>
      <c r="S710">
        <v>1</v>
      </c>
      <c r="T710">
        <v>0</v>
      </c>
      <c r="U710">
        <v>1</v>
      </c>
      <c r="V710" s="32" t="s">
        <v>60</v>
      </c>
      <c r="W710">
        <v>0</v>
      </c>
      <c r="Z710">
        <v>1</v>
      </c>
      <c r="AA710">
        <v>0</v>
      </c>
      <c r="AB710">
        <v>1</v>
      </c>
      <c r="AC710">
        <v>0</v>
      </c>
      <c r="AD710">
        <v>0</v>
      </c>
      <c r="AE710">
        <v>0</v>
      </c>
      <c r="AF710">
        <v>0</v>
      </c>
      <c r="AG710">
        <v>1</v>
      </c>
      <c r="AH710">
        <v>0</v>
      </c>
      <c r="AI710">
        <v>31</v>
      </c>
      <c r="AJ710">
        <v>2</v>
      </c>
      <c r="AK710">
        <v>0</v>
      </c>
    </row>
    <row r="711" spans="1:37" x14ac:dyDescent="0.25">
      <c r="A711" s="18" t="s">
        <v>357</v>
      </c>
      <c r="B711" s="18" t="s">
        <v>358</v>
      </c>
      <c r="C711">
        <v>2015</v>
      </c>
      <c r="D711" s="3" t="s">
        <v>159</v>
      </c>
      <c r="E711" s="3" t="s">
        <v>610</v>
      </c>
      <c r="F711" s="31">
        <v>0</v>
      </c>
      <c r="G711" s="24">
        <v>0</v>
      </c>
      <c r="H711" s="5">
        <v>-1.2999999999999999E-2</v>
      </c>
      <c r="I711" s="5">
        <v>5.7000000000000002E-2</v>
      </c>
      <c r="J711" s="18" t="s">
        <v>673</v>
      </c>
      <c r="K711" s="19" t="s">
        <v>60</v>
      </c>
      <c r="L711" s="4">
        <v>5100</v>
      </c>
      <c r="M711" s="7" t="s">
        <v>252</v>
      </c>
      <c r="N711" s="7" t="s">
        <v>825</v>
      </c>
      <c r="O711" s="7" t="s">
        <v>356</v>
      </c>
      <c r="P711">
        <v>1990</v>
      </c>
      <c r="Q711">
        <v>2014</v>
      </c>
      <c r="R711" t="s">
        <v>247</v>
      </c>
      <c r="S711">
        <v>1</v>
      </c>
      <c r="T711">
        <v>0</v>
      </c>
      <c r="U711">
        <v>1</v>
      </c>
      <c r="V711" s="32" t="s">
        <v>60</v>
      </c>
      <c r="W711">
        <v>0</v>
      </c>
      <c r="Z711">
        <v>1</v>
      </c>
      <c r="AA711">
        <v>0</v>
      </c>
      <c r="AB711">
        <v>1</v>
      </c>
      <c r="AC711">
        <v>0</v>
      </c>
      <c r="AD711">
        <v>0</v>
      </c>
      <c r="AE711">
        <v>0</v>
      </c>
      <c r="AF711">
        <v>0</v>
      </c>
      <c r="AG711">
        <v>1</v>
      </c>
      <c r="AH711">
        <v>0</v>
      </c>
      <c r="AI711">
        <v>31</v>
      </c>
      <c r="AJ711">
        <v>2</v>
      </c>
      <c r="AK711">
        <v>0</v>
      </c>
    </row>
    <row r="712" spans="1:37" x14ac:dyDescent="0.25">
      <c r="A712" s="18" t="s">
        <v>357</v>
      </c>
      <c r="B712" s="18" t="s">
        <v>358</v>
      </c>
      <c r="C712">
        <v>2015</v>
      </c>
      <c r="D712" s="3" t="s">
        <v>159</v>
      </c>
      <c r="E712" s="3" t="s">
        <v>610</v>
      </c>
      <c r="F712" s="31">
        <v>0</v>
      </c>
      <c r="G712" s="24">
        <v>0</v>
      </c>
      <c r="H712" s="5">
        <v>-2.1999999999999999E-2</v>
      </c>
      <c r="I712" s="5">
        <v>7.0000000000000007E-2</v>
      </c>
      <c r="J712" s="18" t="s">
        <v>674</v>
      </c>
      <c r="K712" s="19" t="s">
        <v>60</v>
      </c>
      <c r="L712" s="4">
        <v>5100</v>
      </c>
      <c r="M712" s="7" t="s">
        <v>252</v>
      </c>
      <c r="N712" s="7" t="s">
        <v>825</v>
      </c>
      <c r="O712" s="7" t="s">
        <v>356</v>
      </c>
      <c r="P712">
        <v>1990</v>
      </c>
      <c r="Q712">
        <v>2014</v>
      </c>
      <c r="R712" t="s">
        <v>247</v>
      </c>
      <c r="S712">
        <v>1</v>
      </c>
      <c r="T712">
        <v>0</v>
      </c>
      <c r="U712">
        <v>1</v>
      </c>
      <c r="V712" s="32" t="s">
        <v>60</v>
      </c>
      <c r="W712">
        <v>0</v>
      </c>
      <c r="Z712">
        <v>1</v>
      </c>
      <c r="AA712">
        <v>0</v>
      </c>
      <c r="AB712">
        <v>1</v>
      </c>
      <c r="AC712">
        <v>0</v>
      </c>
      <c r="AD712">
        <v>0</v>
      </c>
      <c r="AE712">
        <v>0</v>
      </c>
      <c r="AF712">
        <v>0</v>
      </c>
      <c r="AG712">
        <v>1</v>
      </c>
      <c r="AH712">
        <v>0</v>
      </c>
      <c r="AI712">
        <v>31</v>
      </c>
      <c r="AJ712">
        <v>2</v>
      </c>
      <c r="AK712">
        <v>0</v>
      </c>
    </row>
    <row r="713" spans="1:37" x14ac:dyDescent="0.25">
      <c r="A713" s="18" t="s">
        <v>357</v>
      </c>
      <c r="B713" s="18" t="s">
        <v>358</v>
      </c>
      <c r="C713">
        <v>2015</v>
      </c>
      <c r="D713" s="3" t="s">
        <v>159</v>
      </c>
      <c r="E713" s="3" t="s">
        <v>610</v>
      </c>
      <c r="F713" s="31">
        <v>0</v>
      </c>
      <c r="G713" s="24">
        <v>0</v>
      </c>
      <c r="H713" s="5">
        <v>-0.06</v>
      </c>
      <c r="I713" s="5">
        <v>6.2E-2</v>
      </c>
      <c r="J713" s="18" t="s">
        <v>675</v>
      </c>
      <c r="K713" s="19" t="s">
        <v>60</v>
      </c>
      <c r="L713" s="4">
        <v>5100</v>
      </c>
      <c r="M713" s="7" t="s">
        <v>252</v>
      </c>
      <c r="N713" s="7" t="s">
        <v>825</v>
      </c>
      <c r="O713" s="7" t="s">
        <v>356</v>
      </c>
      <c r="P713">
        <v>1990</v>
      </c>
      <c r="Q713">
        <v>2014</v>
      </c>
      <c r="R713" t="s">
        <v>247</v>
      </c>
      <c r="S713">
        <v>1</v>
      </c>
      <c r="T713">
        <v>0</v>
      </c>
      <c r="U713">
        <v>1</v>
      </c>
      <c r="V713" s="32" t="s">
        <v>60</v>
      </c>
      <c r="W713">
        <v>0</v>
      </c>
      <c r="Z713">
        <v>1</v>
      </c>
      <c r="AA713">
        <v>0</v>
      </c>
      <c r="AB713">
        <v>1</v>
      </c>
      <c r="AC713">
        <v>0</v>
      </c>
      <c r="AD713">
        <v>0</v>
      </c>
      <c r="AE713">
        <v>0</v>
      </c>
      <c r="AF713">
        <v>0</v>
      </c>
      <c r="AG713">
        <v>1</v>
      </c>
      <c r="AH713">
        <v>0</v>
      </c>
      <c r="AI713">
        <v>31</v>
      </c>
      <c r="AJ713">
        <v>2</v>
      </c>
      <c r="AK713">
        <v>0</v>
      </c>
    </row>
    <row r="714" spans="1:37" x14ac:dyDescent="0.25">
      <c r="A714" s="18" t="s">
        <v>357</v>
      </c>
      <c r="B714" s="18" t="s">
        <v>358</v>
      </c>
      <c r="C714">
        <v>2015</v>
      </c>
      <c r="D714" s="3" t="s">
        <v>159</v>
      </c>
      <c r="E714" s="3" t="s">
        <v>610</v>
      </c>
      <c r="F714" s="31">
        <v>0</v>
      </c>
      <c r="G714" s="24">
        <v>0</v>
      </c>
      <c r="H714" s="5">
        <v>-8.9999999999999993E-3</v>
      </c>
      <c r="I714" s="5">
        <v>7.2999999999999995E-2</v>
      </c>
      <c r="J714" s="18" t="s">
        <v>676</v>
      </c>
      <c r="K714" s="19" t="s">
        <v>60</v>
      </c>
      <c r="L714" s="4">
        <v>5100</v>
      </c>
      <c r="M714" s="7" t="s">
        <v>252</v>
      </c>
      <c r="N714" s="7" t="s">
        <v>825</v>
      </c>
      <c r="O714" s="7" t="s">
        <v>356</v>
      </c>
      <c r="P714">
        <v>1990</v>
      </c>
      <c r="Q714">
        <v>2014</v>
      </c>
      <c r="R714" t="s">
        <v>247</v>
      </c>
      <c r="S714">
        <v>1</v>
      </c>
      <c r="T714">
        <v>0</v>
      </c>
      <c r="U714">
        <v>1</v>
      </c>
      <c r="V714" s="32" t="s">
        <v>60</v>
      </c>
      <c r="W714">
        <v>0</v>
      </c>
      <c r="Z714">
        <v>1</v>
      </c>
      <c r="AA714">
        <v>0</v>
      </c>
      <c r="AB714">
        <v>1</v>
      </c>
      <c r="AC714">
        <v>0</v>
      </c>
      <c r="AD714">
        <v>0</v>
      </c>
      <c r="AE714">
        <v>0</v>
      </c>
      <c r="AF714">
        <v>0</v>
      </c>
      <c r="AG714">
        <v>1</v>
      </c>
      <c r="AH714">
        <v>0</v>
      </c>
      <c r="AI714">
        <v>31</v>
      </c>
      <c r="AJ714">
        <v>2</v>
      </c>
      <c r="AK714">
        <v>0</v>
      </c>
    </row>
    <row r="715" spans="1:37" x14ac:dyDescent="0.25">
      <c r="A715" s="18" t="s">
        <v>357</v>
      </c>
      <c r="B715" s="18" t="s">
        <v>358</v>
      </c>
      <c r="C715">
        <v>2015</v>
      </c>
      <c r="D715" s="3" t="s">
        <v>159</v>
      </c>
      <c r="E715" s="3" t="s">
        <v>610</v>
      </c>
      <c r="F715" s="31">
        <v>0</v>
      </c>
      <c r="G715" s="24">
        <v>0</v>
      </c>
      <c r="H715" s="5">
        <v>-3.1E-2</v>
      </c>
      <c r="I715" s="5">
        <v>7.0000000000000007E-2</v>
      </c>
      <c r="J715" s="18" t="s">
        <v>677</v>
      </c>
      <c r="K715" s="19" t="s">
        <v>60</v>
      </c>
      <c r="L715" s="4">
        <v>5100</v>
      </c>
      <c r="M715" s="7" t="s">
        <v>252</v>
      </c>
      <c r="N715" s="7" t="s">
        <v>825</v>
      </c>
      <c r="O715" s="7" t="s">
        <v>356</v>
      </c>
      <c r="P715">
        <v>1990</v>
      </c>
      <c r="Q715">
        <v>2014</v>
      </c>
      <c r="R715" t="s">
        <v>247</v>
      </c>
      <c r="S715">
        <v>1</v>
      </c>
      <c r="T715">
        <v>0</v>
      </c>
      <c r="U715">
        <v>1</v>
      </c>
      <c r="V715" s="32" t="s">
        <v>60</v>
      </c>
      <c r="W715">
        <v>0</v>
      </c>
      <c r="Z715">
        <v>1</v>
      </c>
      <c r="AA715">
        <v>0</v>
      </c>
      <c r="AB715">
        <v>1</v>
      </c>
      <c r="AC715">
        <v>0</v>
      </c>
      <c r="AD715">
        <v>0</v>
      </c>
      <c r="AE715">
        <v>0</v>
      </c>
      <c r="AF715">
        <v>0</v>
      </c>
      <c r="AG715">
        <v>1</v>
      </c>
      <c r="AH715">
        <v>0</v>
      </c>
      <c r="AI715">
        <v>31</v>
      </c>
      <c r="AJ715">
        <v>2</v>
      </c>
      <c r="AK715">
        <v>0</v>
      </c>
    </row>
    <row r="716" spans="1:37" x14ac:dyDescent="0.25">
      <c r="A716" s="18" t="s">
        <v>357</v>
      </c>
      <c r="B716" s="18" t="s">
        <v>358</v>
      </c>
      <c r="C716">
        <v>2015</v>
      </c>
      <c r="D716" s="3" t="s">
        <v>159</v>
      </c>
      <c r="E716" s="3" t="s">
        <v>610</v>
      </c>
      <c r="F716" s="31">
        <v>0</v>
      </c>
      <c r="G716" s="26">
        <v>1</v>
      </c>
      <c r="H716">
        <v>-0.161</v>
      </c>
      <c r="I716">
        <v>7.6999999999999999E-2</v>
      </c>
      <c r="J716" s="18" t="s">
        <v>678</v>
      </c>
      <c r="K716" s="19" t="s">
        <v>60</v>
      </c>
      <c r="L716" s="4">
        <v>51</v>
      </c>
      <c r="M716" s="7" t="s">
        <v>252</v>
      </c>
      <c r="N716" s="7" t="s">
        <v>825</v>
      </c>
      <c r="O716" s="7" t="s">
        <v>356</v>
      </c>
      <c r="P716">
        <v>1979</v>
      </c>
      <c r="Q716">
        <v>2014</v>
      </c>
      <c r="R716" t="s">
        <v>247</v>
      </c>
      <c r="S716">
        <v>1</v>
      </c>
      <c r="T716">
        <v>0</v>
      </c>
      <c r="U716">
        <v>1</v>
      </c>
      <c r="V716" s="32" t="s">
        <v>60</v>
      </c>
      <c r="W716">
        <v>0</v>
      </c>
      <c r="Z716">
        <v>0</v>
      </c>
      <c r="AA716">
        <v>0</v>
      </c>
      <c r="AB716">
        <v>1</v>
      </c>
      <c r="AC716">
        <v>0</v>
      </c>
      <c r="AD716">
        <v>0</v>
      </c>
      <c r="AE716">
        <v>0</v>
      </c>
      <c r="AF716">
        <v>0</v>
      </c>
      <c r="AG716">
        <v>1</v>
      </c>
      <c r="AH716">
        <v>0</v>
      </c>
      <c r="AI716">
        <v>31</v>
      </c>
      <c r="AJ716">
        <v>2</v>
      </c>
      <c r="AK716">
        <v>0</v>
      </c>
    </row>
    <row r="717" spans="1:37" x14ac:dyDescent="0.25">
      <c r="A717" s="18" t="s">
        <v>357</v>
      </c>
      <c r="B717" s="18" t="s">
        <v>358</v>
      </c>
      <c r="C717">
        <v>2015</v>
      </c>
      <c r="D717" s="3" t="s">
        <v>159</v>
      </c>
      <c r="E717" s="3" t="s">
        <v>610</v>
      </c>
      <c r="F717" s="31">
        <v>0</v>
      </c>
      <c r="G717" s="24">
        <v>0</v>
      </c>
      <c r="H717">
        <v>-1.0999999999999999E-2</v>
      </c>
      <c r="I717">
        <v>8.5999999999999993E-2</v>
      </c>
      <c r="J717" s="18" t="s">
        <v>679</v>
      </c>
      <c r="K717" s="19" t="s">
        <v>60</v>
      </c>
      <c r="L717" s="4">
        <v>51</v>
      </c>
      <c r="M717" s="7" t="s">
        <v>252</v>
      </c>
      <c r="N717" s="7" t="s">
        <v>825</v>
      </c>
      <c r="O717" s="7" t="s">
        <v>356</v>
      </c>
      <c r="P717">
        <v>1979</v>
      </c>
      <c r="Q717">
        <v>2014</v>
      </c>
      <c r="R717" t="s">
        <v>247</v>
      </c>
      <c r="S717">
        <v>1</v>
      </c>
      <c r="T717">
        <v>0</v>
      </c>
      <c r="U717">
        <v>1</v>
      </c>
      <c r="V717" s="32" t="s">
        <v>60</v>
      </c>
      <c r="W717">
        <v>0</v>
      </c>
      <c r="Z717">
        <v>1</v>
      </c>
      <c r="AA717">
        <f t="shared" ref="AA717:AA748" si="8">1-Z717</f>
        <v>0</v>
      </c>
      <c r="AB717">
        <v>1</v>
      </c>
      <c r="AC717">
        <v>0</v>
      </c>
      <c r="AD717">
        <v>0</v>
      </c>
      <c r="AE717">
        <v>0</v>
      </c>
      <c r="AF717">
        <v>0</v>
      </c>
      <c r="AG717">
        <v>1</v>
      </c>
      <c r="AH717">
        <v>0</v>
      </c>
      <c r="AI717">
        <v>31</v>
      </c>
      <c r="AJ717">
        <v>2</v>
      </c>
      <c r="AK717">
        <v>0</v>
      </c>
    </row>
    <row r="718" spans="1:37" x14ac:dyDescent="0.25">
      <c r="A718" s="18" t="s">
        <v>357</v>
      </c>
      <c r="B718" s="18" t="s">
        <v>358</v>
      </c>
      <c r="C718">
        <v>2015</v>
      </c>
      <c r="D718" s="3" t="s">
        <v>159</v>
      </c>
      <c r="E718" s="3" t="s">
        <v>610</v>
      </c>
      <c r="F718" s="31">
        <v>0</v>
      </c>
      <c r="G718" s="24">
        <v>0</v>
      </c>
      <c r="H718">
        <v>5.1999999999999998E-2</v>
      </c>
      <c r="I718">
        <v>9.8000000000000004E-2</v>
      </c>
      <c r="J718" s="18" t="s">
        <v>680</v>
      </c>
      <c r="K718" s="19" t="s">
        <v>60</v>
      </c>
      <c r="L718" s="4">
        <v>51</v>
      </c>
      <c r="M718" s="7" t="s">
        <v>252</v>
      </c>
      <c r="N718" s="7" t="s">
        <v>825</v>
      </c>
      <c r="O718" s="7" t="s">
        <v>356</v>
      </c>
      <c r="P718">
        <v>1979</v>
      </c>
      <c r="Q718">
        <v>2014</v>
      </c>
      <c r="R718" t="s">
        <v>247</v>
      </c>
      <c r="S718">
        <v>1</v>
      </c>
      <c r="T718">
        <v>0</v>
      </c>
      <c r="U718">
        <v>1</v>
      </c>
      <c r="V718" s="32" t="s">
        <v>60</v>
      </c>
      <c r="W718">
        <v>0</v>
      </c>
      <c r="Z718">
        <v>0</v>
      </c>
      <c r="AA718">
        <f t="shared" si="8"/>
        <v>1</v>
      </c>
      <c r="AB718">
        <v>1</v>
      </c>
      <c r="AC718">
        <v>0</v>
      </c>
      <c r="AD718">
        <v>0</v>
      </c>
      <c r="AE718">
        <v>0</v>
      </c>
      <c r="AF718">
        <v>0</v>
      </c>
      <c r="AG718">
        <v>1</v>
      </c>
      <c r="AH718">
        <v>0</v>
      </c>
      <c r="AI718">
        <v>31</v>
      </c>
      <c r="AJ718">
        <v>2</v>
      </c>
      <c r="AK718">
        <v>0</v>
      </c>
    </row>
    <row r="719" spans="1:37" x14ac:dyDescent="0.25">
      <c r="A719" s="18" t="s">
        <v>357</v>
      </c>
      <c r="B719" s="18" t="s">
        <v>358</v>
      </c>
      <c r="C719">
        <v>2015</v>
      </c>
      <c r="D719" s="3" t="s">
        <v>159</v>
      </c>
      <c r="E719" s="3" t="s">
        <v>610</v>
      </c>
      <c r="F719" s="31">
        <v>0</v>
      </c>
      <c r="G719" s="24">
        <v>0</v>
      </c>
      <c r="H719">
        <v>0.106</v>
      </c>
      <c r="I719">
        <v>6.3E-2</v>
      </c>
      <c r="J719" s="18" t="s">
        <v>681</v>
      </c>
      <c r="K719" s="19" t="s">
        <v>60</v>
      </c>
      <c r="L719" s="4">
        <v>51</v>
      </c>
      <c r="M719" s="7" t="s">
        <v>252</v>
      </c>
      <c r="N719" s="7" t="s">
        <v>825</v>
      </c>
      <c r="O719" s="7" t="s">
        <v>356</v>
      </c>
      <c r="P719">
        <v>1979</v>
      </c>
      <c r="Q719">
        <v>2014</v>
      </c>
      <c r="R719" t="s">
        <v>247</v>
      </c>
      <c r="S719">
        <v>1</v>
      </c>
      <c r="T719">
        <v>0</v>
      </c>
      <c r="U719">
        <v>1</v>
      </c>
      <c r="V719" s="32" t="s">
        <v>60</v>
      </c>
      <c r="W719">
        <v>0</v>
      </c>
      <c r="Z719">
        <v>1</v>
      </c>
      <c r="AA719">
        <f t="shared" si="8"/>
        <v>0</v>
      </c>
      <c r="AB719">
        <v>1</v>
      </c>
      <c r="AC719">
        <v>0</v>
      </c>
      <c r="AD719">
        <v>0</v>
      </c>
      <c r="AE719">
        <v>0</v>
      </c>
      <c r="AF719">
        <v>0</v>
      </c>
      <c r="AG719">
        <v>1</v>
      </c>
      <c r="AH719">
        <v>0</v>
      </c>
      <c r="AI719">
        <v>31</v>
      </c>
      <c r="AJ719">
        <v>2</v>
      </c>
      <c r="AK719">
        <v>0</v>
      </c>
    </row>
    <row r="720" spans="1:37" x14ac:dyDescent="0.25">
      <c r="A720" s="18" t="s">
        <v>357</v>
      </c>
      <c r="B720" s="18" t="s">
        <v>358</v>
      </c>
      <c r="C720">
        <v>2015</v>
      </c>
      <c r="D720" s="3" t="s">
        <v>159</v>
      </c>
      <c r="E720" s="3" t="s">
        <v>610</v>
      </c>
      <c r="F720" s="31">
        <v>0</v>
      </c>
      <c r="G720" s="24">
        <v>0</v>
      </c>
      <c r="H720">
        <v>4.0000000000000001E-3</v>
      </c>
      <c r="I720">
        <v>8.3000000000000004E-2</v>
      </c>
      <c r="J720" s="18" t="s">
        <v>682</v>
      </c>
      <c r="K720" s="19" t="s">
        <v>60</v>
      </c>
      <c r="L720" s="4">
        <v>51</v>
      </c>
      <c r="M720" s="7" t="s">
        <v>252</v>
      </c>
      <c r="N720" s="7" t="s">
        <v>825</v>
      </c>
      <c r="O720" s="7" t="s">
        <v>356</v>
      </c>
      <c r="P720">
        <v>1979</v>
      </c>
      <c r="Q720">
        <v>2014</v>
      </c>
      <c r="R720" t="s">
        <v>247</v>
      </c>
      <c r="S720">
        <v>1</v>
      </c>
      <c r="T720">
        <v>0</v>
      </c>
      <c r="U720">
        <v>1</v>
      </c>
      <c r="V720" s="32" t="s">
        <v>60</v>
      </c>
      <c r="W720">
        <v>0</v>
      </c>
      <c r="Z720">
        <v>0</v>
      </c>
      <c r="AA720">
        <f t="shared" si="8"/>
        <v>1</v>
      </c>
      <c r="AB720">
        <v>1</v>
      </c>
      <c r="AC720">
        <v>0</v>
      </c>
      <c r="AD720">
        <v>0</v>
      </c>
      <c r="AE720">
        <v>0</v>
      </c>
      <c r="AF720">
        <v>0</v>
      </c>
      <c r="AG720">
        <v>1</v>
      </c>
      <c r="AH720">
        <v>0</v>
      </c>
      <c r="AI720">
        <v>31</v>
      </c>
      <c r="AJ720">
        <v>2</v>
      </c>
      <c r="AK720">
        <v>0</v>
      </c>
    </row>
    <row r="721" spans="1:37" x14ac:dyDescent="0.25">
      <c r="A721" s="18" t="s">
        <v>357</v>
      </c>
      <c r="B721" s="18" t="s">
        <v>358</v>
      </c>
      <c r="C721">
        <v>2015</v>
      </c>
      <c r="D721" s="3" t="s">
        <v>159</v>
      </c>
      <c r="E721" s="3" t="s">
        <v>610</v>
      </c>
      <c r="F721" s="31">
        <v>0</v>
      </c>
      <c r="G721" s="24">
        <v>0</v>
      </c>
      <c r="H721">
        <v>7.3999999999999996E-2</v>
      </c>
      <c r="I721">
        <v>7.0999999999999994E-2</v>
      </c>
      <c r="J721" s="18" t="s">
        <v>683</v>
      </c>
      <c r="K721" s="19" t="s">
        <v>60</v>
      </c>
      <c r="L721" s="4">
        <v>51</v>
      </c>
      <c r="M721" s="7" t="s">
        <v>252</v>
      </c>
      <c r="N721" s="7" t="s">
        <v>825</v>
      </c>
      <c r="O721" s="7" t="s">
        <v>356</v>
      </c>
      <c r="P721">
        <v>1979</v>
      </c>
      <c r="Q721">
        <v>2014</v>
      </c>
      <c r="R721" t="s">
        <v>247</v>
      </c>
      <c r="S721">
        <v>1</v>
      </c>
      <c r="T721">
        <v>0</v>
      </c>
      <c r="U721">
        <v>1</v>
      </c>
      <c r="V721" s="32" t="s">
        <v>60</v>
      </c>
      <c r="W721">
        <v>0</v>
      </c>
      <c r="Z721">
        <v>1</v>
      </c>
      <c r="AA721">
        <f t="shared" si="8"/>
        <v>0</v>
      </c>
      <c r="AB721">
        <v>1</v>
      </c>
      <c r="AC721">
        <v>0</v>
      </c>
      <c r="AD721">
        <v>0</v>
      </c>
      <c r="AE721">
        <v>0</v>
      </c>
      <c r="AF721">
        <v>0</v>
      </c>
      <c r="AG721">
        <v>1</v>
      </c>
      <c r="AH721">
        <v>0</v>
      </c>
      <c r="AI721">
        <v>31</v>
      </c>
      <c r="AJ721">
        <v>2</v>
      </c>
      <c r="AK721">
        <v>0</v>
      </c>
    </row>
    <row r="722" spans="1:37" x14ac:dyDescent="0.25">
      <c r="A722" s="18" t="s">
        <v>357</v>
      </c>
      <c r="B722" s="18" t="s">
        <v>358</v>
      </c>
      <c r="C722">
        <v>2015</v>
      </c>
      <c r="D722" s="3" t="s">
        <v>159</v>
      </c>
      <c r="E722" s="3" t="s">
        <v>610</v>
      </c>
      <c r="F722" s="31">
        <v>0</v>
      </c>
      <c r="G722" s="24">
        <v>0</v>
      </c>
      <c r="H722">
        <v>3.6999999999999998E-2</v>
      </c>
      <c r="I722">
        <v>7.9000000000000001E-2</v>
      </c>
      <c r="J722" s="18" t="s">
        <v>684</v>
      </c>
      <c r="K722" s="19" t="s">
        <v>60</v>
      </c>
      <c r="L722" s="4">
        <v>51</v>
      </c>
      <c r="M722" s="7" t="s">
        <v>252</v>
      </c>
      <c r="N722" s="7" t="s">
        <v>825</v>
      </c>
      <c r="O722" s="7" t="s">
        <v>356</v>
      </c>
      <c r="P722">
        <v>1979</v>
      </c>
      <c r="Q722">
        <v>2014</v>
      </c>
      <c r="R722" t="s">
        <v>247</v>
      </c>
      <c r="S722">
        <v>1</v>
      </c>
      <c r="T722">
        <v>0</v>
      </c>
      <c r="U722">
        <v>1</v>
      </c>
      <c r="V722" s="32" t="s">
        <v>60</v>
      </c>
      <c r="W722">
        <v>0</v>
      </c>
      <c r="Z722">
        <v>0</v>
      </c>
      <c r="AA722">
        <f t="shared" si="8"/>
        <v>1</v>
      </c>
      <c r="AB722">
        <v>1</v>
      </c>
      <c r="AC722">
        <v>0</v>
      </c>
      <c r="AD722">
        <v>0</v>
      </c>
      <c r="AE722">
        <v>0</v>
      </c>
      <c r="AF722">
        <v>0</v>
      </c>
      <c r="AG722">
        <v>1</v>
      </c>
      <c r="AH722">
        <v>0</v>
      </c>
      <c r="AI722">
        <v>31</v>
      </c>
      <c r="AJ722">
        <v>2</v>
      </c>
      <c r="AK722">
        <v>0</v>
      </c>
    </row>
    <row r="723" spans="1:37" x14ac:dyDescent="0.25">
      <c r="A723" s="18" t="s">
        <v>357</v>
      </c>
      <c r="B723" s="18" t="s">
        <v>358</v>
      </c>
      <c r="C723">
        <v>2015</v>
      </c>
      <c r="D723" s="3" t="s">
        <v>159</v>
      </c>
      <c r="E723" s="3" t="s">
        <v>610</v>
      </c>
      <c r="F723" s="31">
        <v>0</v>
      </c>
      <c r="G723" s="24">
        <v>0</v>
      </c>
      <c r="H723">
        <v>0.107</v>
      </c>
      <c r="I723">
        <v>6.2E-2</v>
      </c>
      <c r="J723" s="18" t="s">
        <v>685</v>
      </c>
      <c r="K723" s="19" t="s">
        <v>60</v>
      </c>
      <c r="L723" s="4">
        <v>51</v>
      </c>
      <c r="M723" s="7" t="s">
        <v>252</v>
      </c>
      <c r="N723" s="7" t="s">
        <v>825</v>
      </c>
      <c r="O723" s="7" t="s">
        <v>356</v>
      </c>
      <c r="P723">
        <v>1979</v>
      </c>
      <c r="Q723">
        <v>2014</v>
      </c>
      <c r="R723" t="s">
        <v>247</v>
      </c>
      <c r="S723">
        <v>1</v>
      </c>
      <c r="T723">
        <v>0</v>
      </c>
      <c r="U723">
        <v>1</v>
      </c>
      <c r="V723" s="32" t="s">
        <v>60</v>
      </c>
      <c r="W723">
        <v>0</v>
      </c>
      <c r="Z723">
        <v>1</v>
      </c>
      <c r="AA723">
        <f t="shared" si="8"/>
        <v>0</v>
      </c>
      <c r="AB723">
        <v>1</v>
      </c>
      <c r="AC723">
        <v>0</v>
      </c>
      <c r="AD723">
        <v>0</v>
      </c>
      <c r="AE723">
        <v>0</v>
      </c>
      <c r="AF723">
        <v>0</v>
      </c>
      <c r="AG723">
        <v>1</v>
      </c>
      <c r="AH723">
        <v>0</v>
      </c>
      <c r="AI723">
        <v>31</v>
      </c>
      <c r="AJ723">
        <v>2</v>
      </c>
      <c r="AK723">
        <v>0</v>
      </c>
    </row>
    <row r="724" spans="1:37" x14ac:dyDescent="0.25">
      <c r="A724" s="18" t="s">
        <v>357</v>
      </c>
      <c r="B724" s="18" t="s">
        <v>358</v>
      </c>
      <c r="C724">
        <v>2015</v>
      </c>
      <c r="D724" s="3" t="s">
        <v>159</v>
      </c>
      <c r="E724" s="3" t="s">
        <v>610</v>
      </c>
      <c r="F724" s="31">
        <v>0</v>
      </c>
      <c r="G724" s="26">
        <v>1</v>
      </c>
      <c r="H724">
        <v>-0.154</v>
      </c>
      <c r="I724">
        <v>0.11799999999999999</v>
      </c>
      <c r="J724" s="18" t="s">
        <v>686</v>
      </c>
      <c r="K724" s="19" t="s">
        <v>60</v>
      </c>
      <c r="L724" s="4">
        <v>51</v>
      </c>
      <c r="M724" s="7" t="s">
        <v>252</v>
      </c>
      <c r="N724" s="7" t="s">
        <v>825</v>
      </c>
      <c r="O724" s="7" t="s">
        <v>356</v>
      </c>
      <c r="P724">
        <v>1979</v>
      </c>
      <c r="Q724">
        <v>2014</v>
      </c>
      <c r="R724" t="s">
        <v>247</v>
      </c>
      <c r="S724">
        <v>1</v>
      </c>
      <c r="T724">
        <v>0</v>
      </c>
      <c r="U724">
        <v>1</v>
      </c>
      <c r="V724" s="32" t="s">
        <v>60</v>
      </c>
      <c r="W724">
        <v>0</v>
      </c>
      <c r="Z724">
        <v>0</v>
      </c>
      <c r="AA724">
        <f t="shared" si="8"/>
        <v>1</v>
      </c>
      <c r="AB724">
        <v>1</v>
      </c>
      <c r="AC724">
        <v>0</v>
      </c>
      <c r="AD724">
        <v>0</v>
      </c>
      <c r="AE724">
        <v>0</v>
      </c>
      <c r="AF724">
        <v>0</v>
      </c>
      <c r="AG724">
        <v>1</v>
      </c>
      <c r="AH724">
        <v>0</v>
      </c>
      <c r="AI724">
        <v>31</v>
      </c>
      <c r="AJ724">
        <v>2</v>
      </c>
      <c r="AK724">
        <v>0</v>
      </c>
    </row>
    <row r="725" spans="1:37" x14ac:dyDescent="0.25">
      <c r="A725" s="18" t="s">
        <v>357</v>
      </c>
      <c r="B725" s="18" t="s">
        <v>358</v>
      </c>
      <c r="C725">
        <v>2015</v>
      </c>
      <c r="D725" s="3" t="s">
        <v>159</v>
      </c>
      <c r="E725" s="3" t="s">
        <v>610</v>
      </c>
      <c r="F725" s="31">
        <v>0</v>
      </c>
      <c r="G725" s="24">
        <v>0</v>
      </c>
      <c r="H725">
        <v>6.0000000000000001E-3</v>
      </c>
      <c r="I725">
        <v>0.17299999999999999</v>
      </c>
      <c r="J725" s="18" t="s">
        <v>687</v>
      </c>
      <c r="K725" s="19" t="s">
        <v>60</v>
      </c>
      <c r="L725" s="4">
        <v>51</v>
      </c>
      <c r="M725" s="7" t="s">
        <v>252</v>
      </c>
      <c r="N725" s="7" t="s">
        <v>825</v>
      </c>
      <c r="O725" s="7" t="s">
        <v>356</v>
      </c>
      <c r="P725">
        <v>1979</v>
      </c>
      <c r="Q725">
        <v>2014</v>
      </c>
      <c r="R725" t="s">
        <v>247</v>
      </c>
      <c r="S725">
        <v>1</v>
      </c>
      <c r="T725">
        <v>0</v>
      </c>
      <c r="U725">
        <v>1</v>
      </c>
      <c r="V725" s="32" t="s">
        <v>60</v>
      </c>
      <c r="W725">
        <v>0</v>
      </c>
      <c r="Z725">
        <v>1</v>
      </c>
      <c r="AA725">
        <f t="shared" si="8"/>
        <v>0</v>
      </c>
      <c r="AB725">
        <v>1</v>
      </c>
      <c r="AC725">
        <v>0</v>
      </c>
      <c r="AD725">
        <v>0</v>
      </c>
      <c r="AE725">
        <v>0</v>
      </c>
      <c r="AF725">
        <v>0</v>
      </c>
      <c r="AG725">
        <v>1</v>
      </c>
      <c r="AH725">
        <v>0</v>
      </c>
      <c r="AI725">
        <v>31</v>
      </c>
      <c r="AJ725">
        <v>2</v>
      </c>
      <c r="AK725">
        <v>0</v>
      </c>
    </row>
    <row r="726" spans="1:37" x14ac:dyDescent="0.25">
      <c r="A726" s="18" t="s">
        <v>357</v>
      </c>
      <c r="B726" s="18" t="s">
        <v>358</v>
      </c>
      <c r="C726">
        <v>2015</v>
      </c>
      <c r="D726" s="3" t="s">
        <v>159</v>
      </c>
      <c r="E726" s="3" t="s">
        <v>610</v>
      </c>
      <c r="F726" s="31">
        <v>0</v>
      </c>
      <c r="G726" s="24">
        <v>0</v>
      </c>
      <c r="H726">
        <v>0.22500000000000001</v>
      </c>
      <c r="I726">
        <v>0.127</v>
      </c>
      <c r="J726" s="18" t="s">
        <v>688</v>
      </c>
      <c r="K726" s="19" t="s">
        <v>60</v>
      </c>
      <c r="L726" s="4">
        <v>51</v>
      </c>
      <c r="M726" s="7" t="s">
        <v>252</v>
      </c>
      <c r="N726" s="7" t="s">
        <v>825</v>
      </c>
      <c r="O726" s="7" t="s">
        <v>356</v>
      </c>
      <c r="P726">
        <v>1979</v>
      </c>
      <c r="Q726">
        <v>2014</v>
      </c>
      <c r="R726" t="s">
        <v>247</v>
      </c>
      <c r="S726">
        <v>1</v>
      </c>
      <c r="T726">
        <v>0</v>
      </c>
      <c r="U726">
        <v>1</v>
      </c>
      <c r="V726" s="32" t="s">
        <v>60</v>
      </c>
      <c r="W726">
        <v>0</v>
      </c>
      <c r="Z726">
        <v>0</v>
      </c>
      <c r="AA726">
        <f t="shared" si="8"/>
        <v>1</v>
      </c>
      <c r="AB726">
        <v>1</v>
      </c>
      <c r="AC726">
        <v>0</v>
      </c>
      <c r="AD726">
        <v>0</v>
      </c>
      <c r="AE726">
        <v>0</v>
      </c>
      <c r="AF726">
        <v>0</v>
      </c>
      <c r="AG726">
        <v>1</v>
      </c>
      <c r="AH726">
        <v>0</v>
      </c>
      <c r="AI726">
        <v>31</v>
      </c>
      <c r="AJ726">
        <v>2</v>
      </c>
      <c r="AK726">
        <v>0</v>
      </c>
    </row>
    <row r="727" spans="1:37" x14ac:dyDescent="0.25">
      <c r="A727" s="18" t="s">
        <v>357</v>
      </c>
      <c r="B727" s="18" t="s">
        <v>358</v>
      </c>
      <c r="C727">
        <v>2015</v>
      </c>
      <c r="D727" s="3" t="s">
        <v>159</v>
      </c>
      <c r="E727" s="3" t="s">
        <v>610</v>
      </c>
      <c r="F727" s="31">
        <v>0</v>
      </c>
      <c r="G727" s="24">
        <v>0</v>
      </c>
      <c r="H727">
        <v>0.24299999999999999</v>
      </c>
      <c r="I727">
        <v>0.104</v>
      </c>
      <c r="J727" s="18" t="s">
        <v>689</v>
      </c>
      <c r="K727" s="19" t="s">
        <v>60</v>
      </c>
      <c r="L727" s="4">
        <v>51</v>
      </c>
      <c r="M727" s="7" t="s">
        <v>252</v>
      </c>
      <c r="N727" s="7" t="s">
        <v>825</v>
      </c>
      <c r="O727" s="7" t="s">
        <v>356</v>
      </c>
      <c r="P727">
        <v>1979</v>
      </c>
      <c r="Q727">
        <v>2014</v>
      </c>
      <c r="R727" t="s">
        <v>247</v>
      </c>
      <c r="S727">
        <v>1</v>
      </c>
      <c r="T727">
        <v>0</v>
      </c>
      <c r="U727">
        <v>1</v>
      </c>
      <c r="V727" s="32" t="s">
        <v>60</v>
      </c>
      <c r="W727">
        <v>0</v>
      </c>
      <c r="Z727">
        <v>1</v>
      </c>
      <c r="AA727">
        <f t="shared" si="8"/>
        <v>0</v>
      </c>
      <c r="AB727">
        <v>1</v>
      </c>
      <c r="AC727">
        <v>0</v>
      </c>
      <c r="AD727">
        <v>0</v>
      </c>
      <c r="AE727">
        <v>0</v>
      </c>
      <c r="AF727">
        <v>0</v>
      </c>
      <c r="AG727">
        <v>1</v>
      </c>
      <c r="AH727">
        <v>0</v>
      </c>
      <c r="AI727">
        <v>31</v>
      </c>
      <c r="AJ727">
        <v>2</v>
      </c>
      <c r="AK727">
        <v>0</v>
      </c>
    </row>
    <row r="728" spans="1:37" x14ac:dyDescent="0.25">
      <c r="A728" s="18" t="s">
        <v>357</v>
      </c>
      <c r="B728" s="18" t="s">
        <v>358</v>
      </c>
      <c r="C728">
        <v>2015</v>
      </c>
      <c r="D728" s="3" t="s">
        <v>159</v>
      </c>
      <c r="E728" s="3" t="s">
        <v>610</v>
      </c>
      <c r="F728" s="31">
        <v>0</v>
      </c>
      <c r="G728" s="24">
        <v>0</v>
      </c>
      <c r="H728">
        <v>-8.5999999999999993E-2</v>
      </c>
      <c r="I728">
        <v>9.8000000000000004E-2</v>
      </c>
      <c r="J728" s="18" t="s">
        <v>690</v>
      </c>
      <c r="K728" s="19" t="s">
        <v>60</v>
      </c>
      <c r="L728" s="4">
        <v>51</v>
      </c>
      <c r="M728" s="7" t="s">
        <v>252</v>
      </c>
      <c r="N728" s="7" t="s">
        <v>825</v>
      </c>
      <c r="O728" s="7" t="s">
        <v>356</v>
      </c>
      <c r="P728">
        <v>1979</v>
      </c>
      <c r="Q728">
        <v>2014</v>
      </c>
      <c r="R728" t="s">
        <v>247</v>
      </c>
      <c r="S728">
        <v>1</v>
      </c>
      <c r="T728">
        <v>0</v>
      </c>
      <c r="U728">
        <v>1</v>
      </c>
      <c r="V728" s="32" t="s">
        <v>60</v>
      </c>
      <c r="W728">
        <v>0</v>
      </c>
      <c r="Z728">
        <v>0</v>
      </c>
      <c r="AA728">
        <f t="shared" si="8"/>
        <v>1</v>
      </c>
      <c r="AB728">
        <v>1</v>
      </c>
      <c r="AC728">
        <v>0</v>
      </c>
      <c r="AD728">
        <v>0</v>
      </c>
      <c r="AE728">
        <v>0</v>
      </c>
      <c r="AF728">
        <v>0</v>
      </c>
      <c r="AG728">
        <v>1</v>
      </c>
      <c r="AH728">
        <v>0</v>
      </c>
      <c r="AI728">
        <v>31</v>
      </c>
      <c r="AJ728">
        <v>2</v>
      </c>
      <c r="AK728">
        <v>0</v>
      </c>
    </row>
    <row r="729" spans="1:37" x14ac:dyDescent="0.25">
      <c r="A729" s="18" t="s">
        <v>357</v>
      </c>
      <c r="B729" s="18" t="s">
        <v>358</v>
      </c>
      <c r="C729">
        <v>2015</v>
      </c>
      <c r="D729" s="3" t="s">
        <v>159</v>
      </c>
      <c r="E729" s="3" t="s">
        <v>610</v>
      </c>
      <c r="F729" s="31">
        <v>0</v>
      </c>
      <c r="G729" s="24">
        <v>0</v>
      </c>
      <c r="H729">
        <v>4.8000000000000001E-2</v>
      </c>
      <c r="I729">
        <v>0.153</v>
      </c>
      <c r="J729" s="18" t="s">
        <v>691</v>
      </c>
      <c r="K729" s="19" t="s">
        <v>60</v>
      </c>
      <c r="L729" s="4">
        <v>51</v>
      </c>
      <c r="M729" s="7" t="s">
        <v>252</v>
      </c>
      <c r="N729" s="7" t="s">
        <v>825</v>
      </c>
      <c r="O729" s="7" t="s">
        <v>356</v>
      </c>
      <c r="P729">
        <v>1979</v>
      </c>
      <c r="Q729">
        <v>2014</v>
      </c>
      <c r="R729" t="s">
        <v>247</v>
      </c>
      <c r="S729">
        <v>1</v>
      </c>
      <c r="T729">
        <v>0</v>
      </c>
      <c r="U729">
        <v>1</v>
      </c>
      <c r="V729" s="32" t="s">
        <v>60</v>
      </c>
      <c r="W729">
        <v>0</v>
      </c>
      <c r="Z729">
        <v>1</v>
      </c>
      <c r="AA729">
        <f t="shared" si="8"/>
        <v>0</v>
      </c>
      <c r="AB729">
        <v>1</v>
      </c>
      <c r="AC729">
        <v>0</v>
      </c>
      <c r="AD729">
        <v>0</v>
      </c>
      <c r="AE729">
        <v>0</v>
      </c>
      <c r="AF729">
        <v>0</v>
      </c>
      <c r="AG729">
        <v>1</v>
      </c>
      <c r="AH729">
        <v>0</v>
      </c>
      <c r="AI729">
        <v>31</v>
      </c>
      <c r="AJ729">
        <v>2</v>
      </c>
      <c r="AK729">
        <v>0</v>
      </c>
    </row>
    <row r="730" spans="1:37" x14ac:dyDescent="0.25">
      <c r="A730" s="18" t="s">
        <v>357</v>
      </c>
      <c r="B730" s="18" t="s">
        <v>358</v>
      </c>
      <c r="C730">
        <v>2015</v>
      </c>
      <c r="D730" s="3" t="s">
        <v>159</v>
      </c>
      <c r="E730" s="3" t="s">
        <v>610</v>
      </c>
      <c r="F730" s="31">
        <v>0</v>
      </c>
      <c r="G730" s="24">
        <v>0</v>
      </c>
      <c r="H730">
        <v>0.13400000000000001</v>
      </c>
      <c r="I730">
        <v>0.108</v>
      </c>
      <c r="J730" s="18" t="s">
        <v>692</v>
      </c>
      <c r="K730" s="19" t="s">
        <v>60</v>
      </c>
      <c r="L730" s="4">
        <v>51</v>
      </c>
      <c r="M730" s="7" t="s">
        <v>252</v>
      </c>
      <c r="N730" s="7" t="s">
        <v>825</v>
      </c>
      <c r="O730" s="7" t="s">
        <v>356</v>
      </c>
      <c r="P730">
        <v>1979</v>
      </c>
      <c r="Q730">
        <v>2014</v>
      </c>
      <c r="R730" t="s">
        <v>247</v>
      </c>
      <c r="S730">
        <v>1</v>
      </c>
      <c r="T730">
        <v>0</v>
      </c>
      <c r="U730">
        <v>1</v>
      </c>
      <c r="V730" s="32" t="s">
        <v>60</v>
      </c>
      <c r="W730">
        <v>0</v>
      </c>
      <c r="Z730">
        <v>0</v>
      </c>
      <c r="AA730">
        <f t="shared" si="8"/>
        <v>1</v>
      </c>
      <c r="AB730">
        <v>1</v>
      </c>
      <c r="AC730">
        <v>0</v>
      </c>
      <c r="AD730">
        <v>0</v>
      </c>
      <c r="AE730">
        <v>0</v>
      </c>
      <c r="AF730">
        <v>0</v>
      </c>
      <c r="AG730">
        <v>1</v>
      </c>
      <c r="AH730">
        <v>0</v>
      </c>
      <c r="AI730">
        <v>31</v>
      </c>
      <c r="AJ730">
        <v>2</v>
      </c>
      <c r="AK730">
        <v>0</v>
      </c>
    </row>
    <row r="731" spans="1:37" x14ac:dyDescent="0.25">
      <c r="A731" s="18" t="s">
        <v>357</v>
      </c>
      <c r="B731" s="18" t="s">
        <v>358</v>
      </c>
      <c r="C731">
        <v>2015</v>
      </c>
      <c r="D731" s="3" t="s">
        <v>159</v>
      </c>
      <c r="E731" s="3" t="s">
        <v>610</v>
      </c>
      <c r="F731" s="31">
        <v>0</v>
      </c>
      <c r="G731" s="24">
        <v>0</v>
      </c>
      <c r="H731">
        <v>0.23100000000000001</v>
      </c>
      <c r="I731">
        <v>0.112</v>
      </c>
      <c r="J731" s="18" t="s">
        <v>693</v>
      </c>
      <c r="K731" s="19" t="s">
        <v>60</v>
      </c>
      <c r="L731" s="4">
        <v>51</v>
      </c>
      <c r="M731" s="7" t="s">
        <v>252</v>
      </c>
      <c r="N731" s="7" t="s">
        <v>825</v>
      </c>
      <c r="O731" s="7" t="s">
        <v>356</v>
      </c>
      <c r="P731">
        <v>1979</v>
      </c>
      <c r="Q731">
        <v>2014</v>
      </c>
      <c r="R731" t="s">
        <v>247</v>
      </c>
      <c r="S731">
        <v>1</v>
      </c>
      <c r="T731">
        <v>0</v>
      </c>
      <c r="U731">
        <v>1</v>
      </c>
      <c r="V731" s="32" t="s">
        <v>60</v>
      </c>
      <c r="W731">
        <v>0</v>
      </c>
      <c r="Z731">
        <v>1</v>
      </c>
      <c r="AA731">
        <f t="shared" si="8"/>
        <v>0</v>
      </c>
      <c r="AB731">
        <v>1</v>
      </c>
      <c r="AC731">
        <v>0</v>
      </c>
      <c r="AD731">
        <v>0</v>
      </c>
      <c r="AE731">
        <v>0</v>
      </c>
      <c r="AF731">
        <v>0</v>
      </c>
      <c r="AG731">
        <v>1</v>
      </c>
      <c r="AH731">
        <v>0</v>
      </c>
      <c r="AI731">
        <v>31</v>
      </c>
      <c r="AJ731">
        <v>2</v>
      </c>
      <c r="AK731">
        <v>0</v>
      </c>
    </row>
    <row r="732" spans="1:37" x14ac:dyDescent="0.25">
      <c r="A732" s="18" t="s">
        <v>357</v>
      </c>
      <c r="B732" s="18" t="s">
        <v>358</v>
      </c>
      <c r="C732">
        <v>2015</v>
      </c>
      <c r="D732" s="3" t="s">
        <v>159</v>
      </c>
      <c r="E732" s="3" t="s">
        <v>610</v>
      </c>
      <c r="F732" s="31">
        <v>0</v>
      </c>
      <c r="G732" s="26">
        <v>1</v>
      </c>
      <c r="H732">
        <v>-0.16300000000000001</v>
      </c>
      <c r="I732">
        <v>6.8000000000000005E-2</v>
      </c>
      <c r="J732" s="18" t="s">
        <v>694</v>
      </c>
      <c r="K732" s="19" t="s">
        <v>60</v>
      </c>
      <c r="L732" s="4">
        <v>51</v>
      </c>
      <c r="M732" s="7" t="s">
        <v>252</v>
      </c>
      <c r="N732" s="7" t="s">
        <v>825</v>
      </c>
      <c r="O732" s="7" t="s">
        <v>356</v>
      </c>
      <c r="P732">
        <v>1979</v>
      </c>
      <c r="Q732">
        <v>2014</v>
      </c>
      <c r="R732" t="s">
        <v>247</v>
      </c>
      <c r="S732">
        <v>1</v>
      </c>
      <c r="T732">
        <v>0</v>
      </c>
      <c r="U732">
        <v>1</v>
      </c>
      <c r="V732" s="32" t="s">
        <v>60</v>
      </c>
      <c r="W732">
        <v>0</v>
      </c>
      <c r="Z732">
        <v>0</v>
      </c>
      <c r="AA732">
        <f t="shared" si="8"/>
        <v>1</v>
      </c>
      <c r="AB732">
        <v>1</v>
      </c>
      <c r="AC732">
        <v>0</v>
      </c>
      <c r="AD732">
        <v>0</v>
      </c>
      <c r="AE732">
        <v>0</v>
      </c>
      <c r="AF732">
        <v>0</v>
      </c>
      <c r="AG732">
        <v>1</v>
      </c>
      <c r="AH732">
        <v>0</v>
      </c>
      <c r="AI732">
        <v>31</v>
      </c>
      <c r="AJ732">
        <v>2</v>
      </c>
      <c r="AK732">
        <v>0</v>
      </c>
    </row>
    <row r="733" spans="1:37" x14ac:dyDescent="0.25">
      <c r="A733" s="18" t="s">
        <v>357</v>
      </c>
      <c r="B733" s="18" t="s">
        <v>358</v>
      </c>
      <c r="C733">
        <v>2015</v>
      </c>
      <c r="D733" s="3" t="s">
        <v>159</v>
      </c>
      <c r="E733" s="3" t="s">
        <v>610</v>
      </c>
      <c r="F733" s="31">
        <v>0</v>
      </c>
      <c r="G733" s="24">
        <v>0</v>
      </c>
      <c r="H733">
        <v>-3.3000000000000002E-2</v>
      </c>
      <c r="I733">
        <v>8.7999999999999995E-2</v>
      </c>
      <c r="J733" s="18" t="s">
        <v>695</v>
      </c>
      <c r="K733" s="19" t="s">
        <v>60</v>
      </c>
      <c r="L733" s="4">
        <v>51</v>
      </c>
      <c r="M733" s="7" t="s">
        <v>252</v>
      </c>
      <c r="N733" s="7" t="s">
        <v>825</v>
      </c>
      <c r="O733" s="7" t="s">
        <v>356</v>
      </c>
      <c r="P733">
        <v>1979</v>
      </c>
      <c r="Q733">
        <v>2014</v>
      </c>
      <c r="R733" t="s">
        <v>247</v>
      </c>
      <c r="S733">
        <v>1</v>
      </c>
      <c r="T733">
        <v>0</v>
      </c>
      <c r="U733">
        <v>1</v>
      </c>
      <c r="V733" s="32" t="s">
        <v>60</v>
      </c>
      <c r="W733">
        <v>0</v>
      </c>
      <c r="Z733">
        <v>1</v>
      </c>
      <c r="AA733">
        <f t="shared" si="8"/>
        <v>0</v>
      </c>
      <c r="AB733">
        <v>1</v>
      </c>
      <c r="AC733">
        <v>0</v>
      </c>
      <c r="AD733">
        <v>0</v>
      </c>
      <c r="AE733">
        <v>0</v>
      </c>
      <c r="AF733">
        <v>0</v>
      </c>
      <c r="AG733">
        <v>1</v>
      </c>
      <c r="AH733">
        <v>0</v>
      </c>
      <c r="AI733">
        <v>31</v>
      </c>
      <c r="AJ733">
        <v>2</v>
      </c>
      <c r="AK733">
        <v>0</v>
      </c>
    </row>
    <row r="734" spans="1:37" x14ac:dyDescent="0.25">
      <c r="A734" s="18" t="s">
        <v>357</v>
      </c>
      <c r="B734" s="18" t="s">
        <v>358</v>
      </c>
      <c r="C734">
        <v>2015</v>
      </c>
      <c r="D734" s="3" t="s">
        <v>159</v>
      </c>
      <c r="E734" s="3" t="s">
        <v>610</v>
      </c>
      <c r="F734" s="31">
        <v>0</v>
      </c>
      <c r="G734" s="24">
        <v>0</v>
      </c>
      <c r="H734">
        <v>8.0000000000000002E-3</v>
      </c>
      <c r="I734">
        <v>6.8000000000000005E-2</v>
      </c>
      <c r="J734" s="18" t="s">
        <v>696</v>
      </c>
      <c r="K734" s="19" t="s">
        <v>60</v>
      </c>
      <c r="L734" s="4">
        <v>51</v>
      </c>
      <c r="M734" s="7" t="s">
        <v>252</v>
      </c>
      <c r="N734" s="7" t="s">
        <v>825</v>
      </c>
      <c r="O734" s="7" t="s">
        <v>356</v>
      </c>
      <c r="P734">
        <v>1979</v>
      </c>
      <c r="Q734">
        <v>2014</v>
      </c>
      <c r="R734" t="s">
        <v>247</v>
      </c>
      <c r="S734">
        <v>1</v>
      </c>
      <c r="T734">
        <v>0</v>
      </c>
      <c r="U734">
        <v>1</v>
      </c>
      <c r="V734" s="32" t="s">
        <v>60</v>
      </c>
      <c r="W734">
        <v>0</v>
      </c>
      <c r="Z734">
        <v>0</v>
      </c>
      <c r="AA734">
        <f t="shared" si="8"/>
        <v>1</v>
      </c>
      <c r="AB734">
        <v>1</v>
      </c>
      <c r="AC734">
        <v>0</v>
      </c>
      <c r="AD734">
        <v>0</v>
      </c>
      <c r="AE734">
        <v>0</v>
      </c>
      <c r="AF734">
        <v>0</v>
      </c>
      <c r="AG734">
        <v>1</v>
      </c>
      <c r="AH734">
        <v>0</v>
      </c>
      <c r="AI734">
        <v>31</v>
      </c>
      <c r="AJ734">
        <v>2</v>
      </c>
      <c r="AK734">
        <v>0</v>
      </c>
    </row>
    <row r="735" spans="1:37" x14ac:dyDescent="0.25">
      <c r="A735" s="18" t="s">
        <v>357</v>
      </c>
      <c r="B735" s="18" t="s">
        <v>358</v>
      </c>
      <c r="C735">
        <v>2015</v>
      </c>
      <c r="D735" s="3" t="s">
        <v>159</v>
      </c>
      <c r="E735" s="3" t="s">
        <v>610</v>
      </c>
      <c r="F735" s="31">
        <v>0</v>
      </c>
      <c r="G735" s="24">
        <v>0</v>
      </c>
      <c r="H735">
        <v>0.11</v>
      </c>
      <c r="I735">
        <v>7.6999999999999999E-2</v>
      </c>
      <c r="J735" s="18" t="s">
        <v>697</v>
      </c>
      <c r="K735" s="19" t="s">
        <v>60</v>
      </c>
      <c r="L735" s="4">
        <v>51</v>
      </c>
      <c r="M735" s="7" t="s">
        <v>252</v>
      </c>
      <c r="N735" s="7" t="s">
        <v>825</v>
      </c>
      <c r="O735" s="7" t="s">
        <v>356</v>
      </c>
      <c r="P735">
        <v>1979</v>
      </c>
      <c r="Q735">
        <v>2014</v>
      </c>
      <c r="R735" t="s">
        <v>247</v>
      </c>
      <c r="S735">
        <v>1</v>
      </c>
      <c r="T735">
        <v>0</v>
      </c>
      <c r="U735">
        <v>1</v>
      </c>
      <c r="V735" s="32" t="s">
        <v>60</v>
      </c>
      <c r="W735">
        <v>0</v>
      </c>
      <c r="Z735">
        <v>1</v>
      </c>
      <c r="AA735">
        <f t="shared" si="8"/>
        <v>0</v>
      </c>
      <c r="AB735">
        <v>1</v>
      </c>
      <c r="AC735">
        <v>0</v>
      </c>
      <c r="AD735">
        <v>0</v>
      </c>
      <c r="AE735">
        <v>0</v>
      </c>
      <c r="AF735">
        <v>0</v>
      </c>
      <c r="AG735">
        <v>1</v>
      </c>
      <c r="AH735">
        <v>0</v>
      </c>
      <c r="AI735">
        <v>31</v>
      </c>
      <c r="AJ735">
        <v>2</v>
      </c>
      <c r="AK735">
        <v>0</v>
      </c>
    </row>
    <row r="736" spans="1:37" x14ac:dyDescent="0.25">
      <c r="A736" s="18" t="s">
        <v>357</v>
      </c>
      <c r="B736" s="18" t="s">
        <v>358</v>
      </c>
      <c r="C736">
        <v>2015</v>
      </c>
      <c r="D736" s="3" t="s">
        <v>159</v>
      </c>
      <c r="E736" s="3" t="s">
        <v>610</v>
      </c>
      <c r="F736" s="31">
        <v>0</v>
      </c>
      <c r="G736" s="24">
        <v>0</v>
      </c>
      <c r="H736">
        <v>-4.4999999999999998E-2</v>
      </c>
      <c r="I736">
        <v>7.3999999999999996E-2</v>
      </c>
      <c r="J736" s="18" t="s">
        <v>698</v>
      </c>
      <c r="K736" s="19" t="s">
        <v>60</v>
      </c>
      <c r="L736" s="4">
        <v>51</v>
      </c>
      <c r="M736" s="7" t="s">
        <v>252</v>
      </c>
      <c r="N736" s="7" t="s">
        <v>825</v>
      </c>
      <c r="O736" s="7" t="s">
        <v>356</v>
      </c>
      <c r="P736">
        <v>1979</v>
      </c>
      <c r="Q736">
        <v>2014</v>
      </c>
      <c r="R736" t="s">
        <v>247</v>
      </c>
      <c r="S736">
        <v>1</v>
      </c>
      <c r="T736">
        <v>0</v>
      </c>
      <c r="U736">
        <v>1</v>
      </c>
      <c r="V736" s="32" t="s">
        <v>60</v>
      </c>
      <c r="W736">
        <v>0</v>
      </c>
      <c r="Z736">
        <v>0</v>
      </c>
      <c r="AA736">
        <f t="shared" si="8"/>
        <v>1</v>
      </c>
      <c r="AB736">
        <v>1</v>
      </c>
      <c r="AC736">
        <v>0</v>
      </c>
      <c r="AD736">
        <v>0</v>
      </c>
      <c r="AE736">
        <v>0</v>
      </c>
      <c r="AF736">
        <v>0</v>
      </c>
      <c r="AG736">
        <v>1</v>
      </c>
      <c r="AH736">
        <v>0</v>
      </c>
      <c r="AI736">
        <v>31</v>
      </c>
      <c r="AJ736">
        <v>2</v>
      </c>
      <c r="AK736">
        <v>0</v>
      </c>
    </row>
    <row r="737" spans="1:37" x14ac:dyDescent="0.25">
      <c r="A737" s="18" t="s">
        <v>357</v>
      </c>
      <c r="B737" s="18" t="s">
        <v>358</v>
      </c>
      <c r="C737">
        <v>2015</v>
      </c>
      <c r="D737" s="3" t="s">
        <v>159</v>
      </c>
      <c r="E737" s="3" t="s">
        <v>610</v>
      </c>
      <c r="F737" s="31">
        <v>0</v>
      </c>
      <c r="G737" s="24">
        <v>0</v>
      </c>
      <c r="H737">
        <v>-2.3E-2</v>
      </c>
      <c r="I737">
        <v>8.3000000000000004E-2</v>
      </c>
      <c r="J737" s="18" t="s">
        <v>699</v>
      </c>
      <c r="K737" s="19" t="s">
        <v>60</v>
      </c>
      <c r="L737" s="4">
        <v>51</v>
      </c>
      <c r="M737" s="7" t="s">
        <v>252</v>
      </c>
      <c r="N737" s="7" t="s">
        <v>825</v>
      </c>
      <c r="O737" s="7" t="s">
        <v>356</v>
      </c>
      <c r="P737">
        <v>1979</v>
      </c>
      <c r="Q737">
        <v>2014</v>
      </c>
      <c r="R737" t="s">
        <v>247</v>
      </c>
      <c r="S737">
        <v>1</v>
      </c>
      <c r="T737">
        <v>0</v>
      </c>
      <c r="U737">
        <v>1</v>
      </c>
      <c r="V737" s="32" t="s">
        <v>60</v>
      </c>
      <c r="W737">
        <v>0</v>
      </c>
      <c r="Z737">
        <v>1</v>
      </c>
      <c r="AA737">
        <f t="shared" si="8"/>
        <v>0</v>
      </c>
      <c r="AB737">
        <v>1</v>
      </c>
      <c r="AC737">
        <v>0</v>
      </c>
      <c r="AD737">
        <v>0</v>
      </c>
      <c r="AE737">
        <v>0</v>
      </c>
      <c r="AF737">
        <v>0</v>
      </c>
      <c r="AG737">
        <v>1</v>
      </c>
      <c r="AH737">
        <v>0</v>
      </c>
      <c r="AI737">
        <v>31</v>
      </c>
      <c r="AJ737">
        <v>2</v>
      </c>
      <c r="AK737">
        <v>0</v>
      </c>
    </row>
    <row r="738" spans="1:37" x14ac:dyDescent="0.25">
      <c r="A738" s="18" t="s">
        <v>357</v>
      </c>
      <c r="B738" s="18" t="s">
        <v>358</v>
      </c>
      <c r="C738">
        <v>2015</v>
      </c>
      <c r="D738" s="3" t="s">
        <v>159</v>
      </c>
      <c r="E738" s="3" t="s">
        <v>610</v>
      </c>
      <c r="F738" s="31">
        <v>0</v>
      </c>
      <c r="G738" s="24">
        <v>0</v>
      </c>
      <c r="H738">
        <v>-8.9999999999999993E-3</v>
      </c>
      <c r="I738">
        <v>7.4999999999999997E-2</v>
      </c>
      <c r="J738" s="18" t="s">
        <v>700</v>
      </c>
      <c r="K738" s="19" t="s">
        <v>60</v>
      </c>
      <c r="L738" s="4">
        <v>51</v>
      </c>
      <c r="M738" s="7" t="s">
        <v>252</v>
      </c>
      <c r="N738" s="7" t="s">
        <v>825</v>
      </c>
      <c r="O738" s="7" t="s">
        <v>356</v>
      </c>
      <c r="P738">
        <v>1979</v>
      </c>
      <c r="Q738">
        <v>2014</v>
      </c>
      <c r="R738" t="s">
        <v>247</v>
      </c>
      <c r="S738">
        <v>1</v>
      </c>
      <c r="T738">
        <v>0</v>
      </c>
      <c r="U738">
        <v>1</v>
      </c>
      <c r="V738" s="32" t="s">
        <v>60</v>
      </c>
      <c r="W738">
        <v>0</v>
      </c>
      <c r="Z738">
        <v>0</v>
      </c>
      <c r="AA738">
        <f t="shared" si="8"/>
        <v>1</v>
      </c>
      <c r="AB738">
        <v>1</v>
      </c>
      <c r="AC738">
        <v>0</v>
      </c>
      <c r="AD738">
        <v>0</v>
      </c>
      <c r="AE738">
        <v>0</v>
      </c>
      <c r="AF738">
        <v>0</v>
      </c>
      <c r="AG738">
        <v>1</v>
      </c>
      <c r="AH738">
        <v>0</v>
      </c>
      <c r="AI738">
        <v>31</v>
      </c>
      <c r="AJ738">
        <v>2</v>
      </c>
      <c r="AK738">
        <v>0</v>
      </c>
    </row>
    <row r="739" spans="1:37" x14ac:dyDescent="0.25">
      <c r="A739" s="18" t="s">
        <v>357</v>
      </c>
      <c r="B739" s="18" t="s">
        <v>358</v>
      </c>
      <c r="C739">
        <v>2015</v>
      </c>
      <c r="D739" s="3" t="s">
        <v>159</v>
      </c>
      <c r="E739" s="3" t="s">
        <v>610</v>
      </c>
      <c r="F739" s="31">
        <v>0</v>
      </c>
      <c r="G739" s="24">
        <v>0</v>
      </c>
      <c r="H739">
        <v>0.02</v>
      </c>
      <c r="I739">
        <v>8.2000000000000003E-2</v>
      </c>
      <c r="J739" s="18" t="s">
        <v>701</v>
      </c>
      <c r="K739" s="19" t="s">
        <v>60</v>
      </c>
      <c r="L739" s="4">
        <v>51</v>
      </c>
      <c r="M739" s="7" t="s">
        <v>252</v>
      </c>
      <c r="N739" s="7" t="s">
        <v>825</v>
      </c>
      <c r="O739" s="7" t="s">
        <v>356</v>
      </c>
      <c r="P739">
        <v>1979</v>
      </c>
      <c r="Q739">
        <v>2014</v>
      </c>
      <c r="R739" t="s">
        <v>247</v>
      </c>
      <c r="S739">
        <v>1</v>
      </c>
      <c r="T739">
        <v>0</v>
      </c>
      <c r="U739">
        <v>1</v>
      </c>
      <c r="V739" s="32" t="s">
        <v>60</v>
      </c>
      <c r="W739">
        <v>0</v>
      </c>
      <c r="Z739">
        <v>1</v>
      </c>
      <c r="AA739">
        <f t="shared" si="8"/>
        <v>0</v>
      </c>
      <c r="AB739">
        <v>1</v>
      </c>
      <c r="AC739">
        <v>0</v>
      </c>
      <c r="AD739">
        <v>0</v>
      </c>
      <c r="AE739">
        <v>0</v>
      </c>
      <c r="AF739">
        <v>0</v>
      </c>
      <c r="AG739">
        <v>1</v>
      </c>
      <c r="AH739">
        <v>0</v>
      </c>
      <c r="AI739">
        <v>31</v>
      </c>
      <c r="AJ739">
        <v>2</v>
      </c>
      <c r="AK739">
        <v>0</v>
      </c>
    </row>
    <row r="740" spans="1:37" x14ac:dyDescent="0.25">
      <c r="A740" s="18" t="s">
        <v>357</v>
      </c>
      <c r="B740" s="18" t="s">
        <v>358</v>
      </c>
      <c r="C740">
        <v>2015</v>
      </c>
      <c r="D740" s="3" t="s">
        <v>159</v>
      </c>
      <c r="E740" s="3" t="s">
        <v>610</v>
      </c>
      <c r="F740" s="31">
        <v>0</v>
      </c>
      <c r="G740" s="26">
        <v>1</v>
      </c>
      <c r="H740">
        <v>-0.23100000000000001</v>
      </c>
      <c r="I740">
        <v>8.7999999999999995E-2</v>
      </c>
      <c r="J740" s="18" t="s">
        <v>702</v>
      </c>
      <c r="K740" s="19" t="s">
        <v>60</v>
      </c>
      <c r="L740" s="4">
        <v>51</v>
      </c>
      <c r="M740" s="7" t="s">
        <v>252</v>
      </c>
      <c r="N740" s="7" t="s">
        <v>825</v>
      </c>
      <c r="O740" s="7" t="s">
        <v>356</v>
      </c>
      <c r="P740">
        <v>1979</v>
      </c>
      <c r="Q740">
        <v>2014</v>
      </c>
      <c r="R740" t="s">
        <v>247</v>
      </c>
      <c r="S740">
        <v>1</v>
      </c>
      <c r="T740">
        <v>0</v>
      </c>
      <c r="U740">
        <v>1</v>
      </c>
      <c r="V740" s="32" t="s">
        <v>60</v>
      </c>
      <c r="W740">
        <v>0</v>
      </c>
      <c r="Z740">
        <v>0</v>
      </c>
      <c r="AA740">
        <f t="shared" si="8"/>
        <v>1</v>
      </c>
      <c r="AB740">
        <v>1</v>
      </c>
      <c r="AC740">
        <v>0</v>
      </c>
      <c r="AD740">
        <v>0</v>
      </c>
      <c r="AE740">
        <v>0</v>
      </c>
      <c r="AF740">
        <v>0</v>
      </c>
      <c r="AG740">
        <v>1</v>
      </c>
      <c r="AH740">
        <v>0</v>
      </c>
      <c r="AI740">
        <v>31</v>
      </c>
      <c r="AJ740">
        <v>2</v>
      </c>
      <c r="AK740">
        <v>0</v>
      </c>
    </row>
    <row r="741" spans="1:37" x14ac:dyDescent="0.25">
      <c r="A741" s="18" t="s">
        <v>357</v>
      </c>
      <c r="B741" s="18" t="s">
        <v>358</v>
      </c>
      <c r="C741">
        <v>2015</v>
      </c>
      <c r="D741" s="3" t="s">
        <v>159</v>
      </c>
      <c r="E741" s="3" t="s">
        <v>610</v>
      </c>
      <c r="F741" s="31">
        <v>0</v>
      </c>
      <c r="G741" s="24">
        <v>0</v>
      </c>
      <c r="H741">
        <v>-0.13500000000000001</v>
      </c>
      <c r="I741">
        <v>0.129</v>
      </c>
      <c r="J741" s="18" t="s">
        <v>703</v>
      </c>
      <c r="K741" s="19" t="s">
        <v>60</v>
      </c>
      <c r="L741" s="4">
        <v>51</v>
      </c>
      <c r="M741" s="7" t="s">
        <v>252</v>
      </c>
      <c r="N741" s="7" t="s">
        <v>825</v>
      </c>
      <c r="O741" s="7" t="s">
        <v>356</v>
      </c>
      <c r="P741">
        <v>1979</v>
      </c>
      <c r="Q741">
        <v>2014</v>
      </c>
      <c r="R741" t="s">
        <v>247</v>
      </c>
      <c r="S741">
        <v>1</v>
      </c>
      <c r="T741">
        <v>0</v>
      </c>
      <c r="U741">
        <v>1</v>
      </c>
      <c r="V741" s="32" t="s">
        <v>60</v>
      </c>
      <c r="W741">
        <v>0</v>
      </c>
      <c r="Z741">
        <v>1</v>
      </c>
      <c r="AA741">
        <f t="shared" si="8"/>
        <v>0</v>
      </c>
      <c r="AB741">
        <v>1</v>
      </c>
      <c r="AC741">
        <v>0</v>
      </c>
      <c r="AD741">
        <v>0</v>
      </c>
      <c r="AE741">
        <v>0</v>
      </c>
      <c r="AF741">
        <v>0</v>
      </c>
      <c r="AG741">
        <v>1</v>
      </c>
      <c r="AH741">
        <v>0</v>
      </c>
      <c r="AI741">
        <v>31</v>
      </c>
      <c r="AJ741">
        <v>2</v>
      </c>
      <c r="AK741">
        <v>0</v>
      </c>
    </row>
    <row r="742" spans="1:37" x14ac:dyDescent="0.25">
      <c r="A742" s="18" t="s">
        <v>357</v>
      </c>
      <c r="B742" s="18" t="s">
        <v>358</v>
      </c>
      <c r="C742">
        <v>2015</v>
      </c>
      <c r="D742" s="3" t="s">
        <v>159</v>
      </c>
      <c r="E742" s="3" t="s">
        <v>610</v>
      </c>
      <c r="F742" s="31">
        <v>0</v>
      </c>
      <c r="G742" s="24">
        <v>0</v>
      </c>
      <c r="H742">
        <v>0.13500000000000001</v>
      </c>
      <c r="I742">
        <v>7.0999999999999994E-2</v>
      </c>
      <c r="J742" s="18" t="s">
        <v>704</v>
      </c>
      <c r="K742" s="19" t="s">
        <v>60</v>
      </c>
      <c r="L742" s="4">
        <v>51</v>
      </c>
      <c r="M742" s="7" t="s">
        <v>252</v>
      </c>
      <c r="N742" s="7" t="s">
        <v>825</v>
      </c>
      <c r="O742" s="7" t="s">
        <v>356</v>
      </c>
      <c r="P742">
        <v>1979</v>
      </c>
      <c r="Q742">
        <v>2014</v>
      </c>
      <c r="R742" t="s">
        <v>247</v>
      </c>
      <c r="S742">
        <v>1</v>
      </c>
      <c r="T742">
        <v>0</v>
      </c>
      <c r="U742">
        <v>1</v>
      </c>
      <c r="V742" s="32" t="s">
        <v>60</v>
      </c>
      <c r="W742">
        <v>0</v>
      </c>
      <c r="Z742">
        <v>0</v>
      </c>
      <c r="AA742">
        <f t="shared" si="8"/>
        <v>1</v>
      </c>
      <c r="AB742">
        <v>1</v>
      </c>
      <c r="AC742">
        <v>0</v>
      </c>
      <c r="AD742">
        <v>0</v>
      </c>
      <c r="AE742">
        <v>0</v>
      </c>
      <c r="AF742">
        <v>0</v>
      </c>
      <c r="AG742">
        <v>1</v>
      </c>
      <c r="AH742">
        <v>0</v>
      </c>
      <c r="AI742">
        <v>31</v>
      </c>
      <c r="AJ742">
        <v>2</v>
      </c>
      <c r="AK742">
        <v>0</v>
      </c>
    </row>
    <row r="743" spans="1:37" x14ac:dyDescent="0.25">
      <c r="A743" s="18" t="s">
        <v>357</v>
      </c>
      <c r="B743" s="18" t="s">
        <v>358</v>
      </c>
      <c r="C743">
        <v>2015</v>
      </c>
      <c r="D743" s="3" t="s">
        <v>159</v>
      </c>
      <c r="E743" s="3" t="s">
        <v>610</v>
      </c>
      <c r="F743" s="31">
        <v>0</v>
      </c>
      <c r="G743" s="24">
        <v>0</v>
      </c>
      <c r="H743">
        <v>0.17399999999999999</v>
      </c>
      <c r="I743">
        <v>9.1999999999999998E-2</v>
      </c>
      <c r="J743" s="18" t="s">
        <v>705</v>
      </c>
      <c r="K743" s="19" t="s">
        <v>60</v>
      </c>
      <c r="L743" s="4">
        <v>51</v>
      </c>
      <c r="M743" s="7" t="s">
        <v>252</v>
      </c>
      <c r="N743" s="7" t="s">
        <v>825</v>
      </c>
      <c r="O743" s="7" t="s">
        <v>356</v>
      </c>
      <c r="P743">
        <v>1979</v>
      </c>
      <c r="Q743">
        <v>2014</v>
      </c>
      <c r="R743" t="s">
        <v>247</v>
      </c>
      <c r="S743">
        <v>1</v>
      </c>
      <c r="T743">
        <v>0</v>
      </c>
      <c r="U743">
        <v>1</v>
      </c>
      <c r="V743" s="32" t="s">
        <v>60</v>
      </c>
      <c r="W743">
        <v>0</v>
      </c>
      <c r="Z743">
        <v>1</v>
      </c>
      <c r="AA743">
        <f t="shared" si="8"/>
        <v>0</v>
      </c>
      <c r="AB743">
        <v>1</v>
      </c>
      <c r="AC743">
        <v>0</v>
      </c>
      <c r="AD743">
        <v>0</v>
      </c>
      <c r="AE743">
        <v>0</v>
      </c>
      <c r="AF743">
        <v>0</v>
      </c>
      <c r="AG743">
        <v>1</v>
      </c>
      <c r="AH743">
        <v>0</v>
      </c>
      <c r="AI743">
        <v>31</v>
      </c>
      <c r="AJ743">
        <v>2</v>
      </c>
      <c r="AK743">
        <v>0</v>
      </c>
    </row>
    <row r="744" spans="1:37" x14ac:dyDescent="0.25">
      <c r="A744" s="18" t="s">
        <v>357</v>
      </c>
      <c r="B744" s="18" t="s">
        <v>358</v>
      </c>
      <c r="C744">
        <v>2015</v>
      </c>
      <c r="D744" s="3" t="s">
        <v>159</v>
      </c>
      <c r="E744" s="3" t="s">
        <v>610</v>
      </c>
      <c r="F744" s="31">
        <v>0</v>
      </c>
      <c r="G744" s="24">
        <v>0</v>
      </c>
      <c r="H744">
        <v>-0.16</v>
      </c>
      <c r="I744">
        <v>0.08</v>
      </c>
      <c r="J744" s="18" t="s">
        <v>706</v>
      </c>
      <c r="K744" s="19" t="s">
        <v>60</v>
      </c>
      <c r="L744" s="4">
        <v>51</v>
      </c>
      <c r="M744" s="7" t="s">
        <v>252</v>
      </c>
      <c r="N744" s="7" t="s">
        <v>825</v>
      </c>
      <c r="O744" s="7" t="s">
        <v>356</v>
      </c>
      <c r="P744">
        <v>1979</v>
      </c>
      <c r="Q744">
        <v>2014</v>
      </c>
      <c r="R744" t="s">
        <v>247</v>
      </c>
      <c r="S744">
        <v>1</v>
      </c>
      <c r="T744">
        <v>0</v>
      </c>
      <c r="U744">
        <v>1</v>
      </c>
      <c r="V744" s="32" t="s">
        <v>60</v>
      </c>
      <c r="W744">
        <v>0</v>
      </c>
      <c r="Z744">
        <v>0</v>
      </c>
      <c r="AA744">
        <f t="shared" si="8"/>
        <v>1</v>
      </c>
      <c r="AB744">
        <v>1</v>
      </c>
      <c r="AC744">
        <v>0</v>
      </c>
      <c r="AD744">
        <v>0</v>
      </c>
      <c r="AE744">
        <v>0</v>
      </c>
      <c r="AF744">
        <v>0</v>
      </c>
      <c r="AG744">
        <v>1</v>
      </c>
      <c r="AH744">
        <v>0</v>
      </c>
      <c r="AI744">
        <v>31</v>
      </c>
      <c r="AJ744">
        <v>2</v>
      </c>
      <c r="AK744">
        <v>0</v>
      </c>
    </row>
    <row r="745" spans="1:37" x14ac:dyDescent="0.25">
      <c r="A745" s="18" t="s">
        <v>357</v>
      </c>
      <c r="B745" s="18" t="s">
        <v>358</v>
      </c>
      <c r="C745">
        <v>2015</v>
      </c>
      <c r="D745" s="3" t="s">
        <v>159</v>
      </c>
      <c r="E745" s="3" t="s">
        <v>610</v>
      </c>
      <c r="F745" s="31">
        <v>0</v>
      </c>
      <c r="G745" s="24">
        <v>0</v>
      </c>
      <c r="H745">
        <v>-9.1999999999999998E-2</v>
      </c>
      <c r="I745">
        <v>0.13100000000000001</v>
      </c>
      <c r="J745" s="18" t="s">
        <v>707</v>
      </c>
      <c r="K745" s="19" t="s">
        <v>60</v>
      </c>
      <c r="L745" s="4">
        <v>51</v>
      </c>
      <c r="M745" s="7" t="s">
        <v>252</v>
      </c>
      <c r="N745" s="7" t="s">
        <v>825</v>
      </c>
      <c r="O745" s="7" t="s">
        <v>356</v>
      </c>
      <c r="P745">
        <v>1979</v>
      </c>
      <c r="Q745">
        <v>2014</v>
      </c>
      <c r="R745" t="s">
        <v>247</v>
      </c>
      <c r="S745">
        <v>1</v>
      </c>
      <c r="T745">
        <v>0</v>
      </c>
      <c r="U745">
        <v>1</v>
      </c>
      <c r="V745" s="32" t="s">
        <v>60</v>
      </c>
      <c r="W745">
        <v>0</v>
      </c>
      <c r="Z745">
        <v>1</v>
      </c>
      <c r="AA745">
        <f t="shared" si="8"/>
        <v>0</v>
      </c>
      <c r="AB745">
        <v>1</v>
      </c>
      <c r="AC745">
        <v>0</v>
      </c>
      <c r="AD745">
        <v>0</v>
      </c>
      <c r="AE745">
        <v>0</v>
      </c>
      <c r="AF745">
        <v>0</v>
      </c>
      <c r="AG745">
        <v>1</v>
      </c>
      <c r="AH745">
        <v>0</v>
      </c>
      <c r="AI745">
        <v>31</v>
      </c>
      <c r="AJ745">
        <v>2</v>
      </c>
      <c r="AK745">
        <v>0</v>
      </c>
    </row>
    <row r="746" spans="1:37" x14ac:dyDescent="0.25">
      <c r="A746" s="18" t="s">
        <v>357</v>
      </c>
      <c r="B746" s="18" t="s">
        <v>358</v>
      </c>
      <c r="C746">
        <v>2015</v>
      </c>
      <c r="D746" s="3" t="s">
        <v>159</v>
      </c>
      <c r="E746" s="3" t="s">
        <v>610</v>
      </c>
      <c r="F746" s="31">
        <v>0</v>
      </c>
      <c r="G746" s="24">
        <v>0</v>
      </c>
      <c r="H746">
        <v>7.9000000000000001E-2</v>
      </c>
      <c r="I746">
        <v>7.0999999999999994E-2</v>
      </c>
      <c r="J746" s="18" t="s">
        <v>708</v>
      </c>
      <c r="K746" s="19" t="s">
        <v>60</v>
      </c>
      <c r="L746" s="4">
        <v>51</v>
      </c>
      <c r="M746" s="7" t="s">
        <v>252</v>
      </c>
      <c r="N746" s="7" t="s">
        <v>825</v>
      </c>
      <c r="O746" s="7" t="s">
        <v>356</v>
      </c>
      <c r="P746">
        <v>1979</v>
      </c>
      <c r="Q746">
        <v>2014</v>
      </c>
      <c r="R746" t="s">
        <v>247</v>
      </c>
      <c r="S746">
        <v>1</v>
      </c>
      <c r="T746">
        <v>0</v>
      </c>
      <c r="U746">
        <v>1</v>
      </c>
      <c r="V746" s="32" t="s">
        <v>60</v>
      </c>
      <c r="W746">
        <v>0</v>
      </c>
      <c r="Z746">
        <v>0</v>
      </c>
      <c r="AA746">
        <f t="shared" si="8"/>
        <v>1</v>
      </c>
      <c r="AB746">
        <v>1</v>
      </c>
      <c r="AC746">
        <v>0</v>
      </c>
      <c r="AD746">
        <v>0</v>
      </c>
      <c r="AE746">
        <v>0</v>
      </c>
      <c r="AF746">
        <v>0</v>
      </c>
      <c r="AG746">
        <v>1</v>
      </c>
      <c r="AH746">
        <v>0</v>
      </c>
      <c r="AI746">
        <v>31</v>
      </c>
      <c r="AJ746">
        <v>2</v>
      </c>
      <c r="AK746">
        <v>0</v>
      </c>
    </row>
    <row r="747" spans="1:37" x14ac:dyDescent="0.25">
      <c r="A747" s="18" t="s">
        <v>357</v>
      </c>
      <c r="B747" s="18" t="s">
        <v>358</v>
      </c>
      <c r="C747">
        <v>2015</v>
      </c>
      <c r="D747" s="3" t="s">
        <v>159</v>
      </c>
      <c r="E747" s="3" t="s">
        <v>610</v>
      </c>
      <c r="F747" s="31">
        <v>0</v>
      </c>
      <c r="G747" s="24">
        <v>0</v>
      </c>
      <c r="H747">
        <v>0.126</v>
      </c>
      <c r="I747">
        <v>9.2999999999999999E-2</v>
      </c>
      <c r="J747" s="18" t="s">
        <v>709</v>
      </c>
      <c r="K747" s="19" t="s">
        <v>60</v>
      </c>
      <c r="L747" s="4">
        <v>51</v>
      </c>
      <c r="M747" s="7" t="s">
        <v>252</v>
      </c>
      <c r="N747" s="7" t="s">
        <v>825</v>
      </c>
      <c r="O747" s="7" t="s">
        <v>356</v>
      </c>
      <c r="P747">
        <v>1979</v>
      </c>
      <c r="Q747">
        <v>2014</v>
      </c>
      <c r="R747" t="s">
        <v>247</v>
      </c>
      <c r="S747">
        <v>1</v>
      </c>
      <c r="T747">
        <v>0</v>
      </c>
      <c r="U747">
        <v>1</v>
      </c>
      <c r="V747" s="32" t="s">
        <v>60</v>
      </c>
      <c r="W747">
        <v>0</v>
      </c>
      <c r="Z747">
        <v>1</v>
      </c>
      <c r="AA747">
        <f t="shared" si="8"/>
        <v>0</v>
      </c>
      <c r="AB747">
        <v>1</v>
      </c>
      <c r="AC747">
        <v>0</v>
      </c>
      <c r="AD747">
        <v>0</v>
      </c>
      <c r="AE747">
        <v>0</v>
      </c>
      <c r="AF747">
        <v>0</v>
      </c>
      <c r="AG747">
        <v>1</v>
      </c>
      <c r="AH747">
        <v>0</v>
      </c>
      <c r="AI747">
        <v>31</v>
      </c>
      <c r="AJ747">
        <v>2</v>
      </c>
      <c r="AK747">
        <v>0</v>
      </c>
    </row>
    <row r="748" spans="1:37" x14ac:dyDescent="0.25">
      <c r="A748" s="18" t="s">
        <v>357</v>
      </c>
      <c r="B748" s="18" t="s">
        <v>358</v>
      </c>
      <c r="C748">
        <v>2015</v>
      </c>
      <c r="D748" s="3" t="s">
        <v>159</v>
      </c>
      <c r="E748" s="3" t="s">
        <v>610</v>
      </c>
      <c r="F748" s="31">
        <v>0</v>
      </c>
      <c r="G748" s="26">
        <v>1</v>
      </c>
      <c r="H748">
        <v>2.9000000000000001E-2</v>
      </c>
      <c r="I748">
        <v>8.5000000000000006E-2</v>
      </c>
      <c r="J748" s="18" t="s">
        <v>710</v>
      </c>
      <c r="K748" s="19" t="s">
        <v>60</v>
      </c>
      <c r="L748" s="4">
        <v>51</v>
      </c>
      <c r="M748" s="7" t="s">
        <v>252</v>
      </c>
      <c r="N748" s="7" t="s">
        <v>825</v>
      </c>
      <c r="O748" s="7" t="s">
        <v>356</v>
      </c>
      <c r="P748">
        <v>1979</v>
      </c>
      <c r="Q748">
        <v>2014</v>
      </c>
      <c r="R748" t="s">
        <v>247</v>
      </c>
      <c r="S748">
        <v>1</v>
      </c>
      <c r="T748">
        <v>0</v>
      </c>
      <c r="U748">
        <v>1</v>
      </c>
      <c r="V748" s="32" t="s">
        <v>60</v>
      </c>
      <c r="W748">
        <v>0</v>
      </c>
      <c r="Z748">
        <v>0</v>
      </c>
      <c r="AA748">
        <f t="shared" si="8"/>
        <v>1</v>
      </c>
      <c r="AB748">
        <v>1</v>
      </c>
      <c r="AC748">
        <v>0</v>
      </c>
      <c r="AD748">
        <v>0</v>
      </c>
      <c r="AE748">
        <v>0</v>
      </c>
      <c r="AF748">
        <v>0</v>
      </c>
      <c r="AG748">
        <v>1</v>
      </c>
      <c r="AH748">
        <v>0</v>
      </c>
      <c r="AI748">
        <v>31</v>
      </c>
      <c r="AJ748">
        <v>2</v>
      </c>
      <c r="AK748">
        <v>0</v>
      </c>
    </row>
    <row r="749" spans="1:37" x14ac:dyDescent="0.25">
      <c r="A749" s="18" t="s">
        <v>357</v>
      </c>
      <c r="B749" s="18" t="s">
        <v>358</v>
      </c>
      <c r="C749">
        <v>2015</v>
      </c>
      <c r="D749" s="3" t="s">
        <v>159</v>
      </c>
      <c r="E749" s="3" t="s">
        <v>610</v>
      </c>
      <c r="F749" s="31">
        <v>0</v>
      </c>
      <c r="G749" s="24">
        <v>0</v>
      </c>
      <c r="H749">
        <v>8.8999999999999996E-2</v>
      </c>
      <c r="I749">
        <v>5.8999999999999997E-2</v>
      </c>
      <c r="J749" s="18" t="s">
        <v>711</v>
      </c>
      <c r="K749" s="19" t="s">
        <v>60</v>
      </c>
      <c r="L749" s="4">
        <v>51</v>
      </c>
      <c r="M749" s="7" t="s">
        <v>252</v>
      </c>
      <c r="N749" s="7" t="s">
        <v>825</v>
      </c>
      <c r="O749" s="7" t="s">
        <v>356</v>
      </c>
      <c r="P749">
        <v>1979</v>
      </c>
      <c r="Q749">
        <v>2014</v>
      </c>
      <c r="R749" t="s">
        <v>247</v>
      </c>
      <c r="S749">
        <v>1</v>
      </c>
      <c r="T749">
        <v>0</v>
      </c>
      <c r="U749">
        <v>1</v>
      </c>
      <c r="V749" s="32" t="s">
        <v>60</v>
      </c>
      <c r="W749">
        <v>0</v>
      </c>
      <c r="Z749">
        <v>1</v>
      </c>
      <c r="AA749">
        <f t="shared" ref="AA749:AA780" si="9">1-Z749</f>
        <v>0</v>
      </c>
      <c r="AB749">
        <v>1</v>
      </c>
      <c r="AC749">
        <v>0</v>
      </c>
      <c r="AD749">
        <v>0</v>
      </c>
      <c r="AE749">
        <v>0</v>
      </c>
      <c r="AF749">
        <v>0</v>
      </c>
      <c r="AG749">
        <v>1</v>
      </c>
      <c r="AH749">
        <v>0</v>
      </c>
      <c r="AI749">
        <v>31</v>
      </c>
      <c r="AJ749">
        <v>2</v>
      </c>
      <c r="AK749">
        <v>0</v>
      </c>
    </row>
    <row r="750" spans="1:37" x14ac:dyDescent="0.25">
      <c r="A750" s="18" t="s">
        <v>357</v>
      </c>
      <c r="B750" s="18" t="s">
        <v>358</v>
      </c>
      <c r="C750">
        <v>2015</v>
      </c>
      <c r="D750" s="3" t="s">
        <v>159</v>
      </c>
      <c r="E750" s="3" t="s">
        <v>610</v>
      </c>
      <c r="F750" s="31">
        <v>0</v>
      </c>
      <c r="G750" s="24">
        <v>0</v>
      </c>
      <c r="H750">
        <v>3.7999999999999999E-2</v>
      </c>
      <c r="I750">
        <v>8.8999999999999996E-2</v>
      </c>
      <c r="J750" s="18" t="s">
        <v>712</v>
      </c>
      <c r="K750" s="19" t="s">
        <v>60</v>
      </c>
      <c r="L750" s="4">
        <v>51</v>
      </c>
      <c r="M750" s="7" t="s">
        <v>252</v>
      </c>
      <c r="N750" s="7" t="s">
        <v>825</v>
      </c>
      <c r="O750" s="7" t="s">
        <v>356</v>
      </c>
      <c r="P750">
        <v>1979</v>
      </c>
      <c r="Q750">
        <v>2014</v>
      </c>
      <c r="R750" t="s">
        <v>247</v>
      </c>
      <c r="S750">
        <v>1</v>
      </c>
      <c r="T750">
        <v>0</v>
      </c>
      <c r="U750">
        <v>1</v>
      </c>
      <c r="V750" s="32" t="s">
        <v>60</v>
      </c>
      <c r="W750">
        <v>0</v>
      </c>
      <c r="Z750">
        <v>0</v>
      </c>
      <c r="AA750">
        <f t="shared" si="9"/>
        <v>1</v>
      </c>
      <c r="AB750">
        <v>1</v>
      </c>
      <c r="AC750">
        <v>0</v>
      </c>
      <c r="AD750">
        <v>0</v>
      </c>
      <c r="AE750">
        <v>0</v>
      </c>
      <c r="AF750">
        <v>0</v>
      </c>
      <c r="AG750">
        <v>1</v>
      </c>
      <c r="AH750">
        <v>0</v>
      </c>
      <c r="AI750">
        <v>31</v>
      </c>
      <c r="AJ750">
        <v>2</v>
      </c>
      <c r="AK750">
        <v>0</v>
      </c>
    </row>
    <row r="751" spans="1:37" x14ac:dyDescent="0.25">
      <c r="A751" s="18" t="s">
        <v>357</v>
      </c>
      <c r="B751" s="18" t="s">
        <v>358</v>
      </c>
      <c r="C751">
        <v>2015</v>
      </c>
      <c r="D751" s="3" t="s">
        <v>159</v>
      </c>
      <c r="E751" s="3" t="s">
        <v>610</v>
      </c>
      <c r="F751" s="31">
        <v>0</v>
      </c>
      <c r="G751" s="24">
        <v>0</v>
      </c>
      <c r="H751">
        <v>9.6000000000000002E-2</v>
      </c>
      <c r="I751">
        <v>5.8999999999999997E-2</v>
      </c>
      <c r="J751" s="18" t="s">
        <v>713</v>
      </c>
      <c r="K751" s="19" t="s">
        <v>60</v>
      </c>
      <c r="L751" s="4">
        <v>51</v>
      </c>
      <c r="M751" s="7" t="s">
        <v>252</v>
      </c>
      <c r="N751" s="7" t="s">
        <v>825</v>
      </c>
      <c r="O751" s="7" t="s">
        <v>356</v>
      </c>
      <c r="P751">
        <v>1979</v>
      </c>
      <c r="Q751">
        <v>2014</v>
      </c>
      <c r="R751" t="s">
        <v>247</v>
      </c>
      <c r="S751">
        <v>1</v>
      </c>
      <c r="T751">
        <v>0</v>
      </c>
      <c r="U751">
        <v>1</v>
      </c>
      <c r="V751" s="32" t="s">
        <v>60</v>
      </c>
      <c r="W751">
        <v>0</v>
      </c>
      <c r="Z751">
        <v>1</v>
      </c>
      <c r="AA751">
        <f t="shared" si="9"/>
        <v>0</v>
      </c>
      <c r="AB751">
        <v>1</v>
      </c>
      <c r="AC751">
        <v>0</v>
      </c>
      <c r="AD751">
        <v>0</v>
      </c>
      <c r="AE751">
        <v>0</v>
      </c>
      <c r="AF751">
        <v>0</v>
      </c>
      <c r="AG751">
        <v>1</v>
      </c>
      <c r="AH751">
        <v>0</v>
      </c>
      <c r="AI751">
        <v>31</v>
      </c>
      <c r="AJ751">
        <v>2</v>
      </c>
      <c r="AK751">
        <v>0</v>
      </c>
    </row>
    <row r="752" spans="1:37" x14ac:dyDescent="0.25">
      <c r="A752" s="18" t="s">
        <v>357</v>
      </c>
      <c r="B752" s="18" t="s">
        <v>358</v>
      </c>
      <c r="C752">
        <v>2015</v>
      </c>
      <c r="D752" s="3" t="s">
        <v>159</v>
      </c>
      <c r="E752" s="3" t="s">
        <v>610</v>
      </c>
      <c r="F752" s="31">
        <v>0</v>
      </c>
      <c r="G752" s="24">
        <v>0</v>
      </c>
      <c r="H752">
        <v>2.1000000000000001E-2</v>
      </c>
      <c r="I752">
        <v>0.08</v>
      </c>
      <c r="J752" s="18" t="s">
        <v>714</v>
      </c>
      <c r="K752" s="19" t="s">
        <v>60</v>
      </c>
      <c r="L752" s="4">
        <v>51</v>
      </c>
      <c r="M752" s="7" t="s">
        <v>252</v>
      </c>
      <c r="N752" s="7" t="s">
        <v>825</v>
      </c>
      <c r="O752" s="7" t="s">
        <v>356</v>
      </c>
      <c r="P752">
        <v>1979</v>
      </c>
      <c r="Q752">
        <v>2014</v>
      </c>
      <c r="R752" t="s">
        <v>247</v>
      </c>
      <c r="S752">
        <v>1</v>
      </c>
      <c r="T752">
        <v>0</v>
      </c>
      <c r="U752">
        <v>1</v>
      </c>
      <c r="V752" s="32" t="s">
        <v>60</v>
      </c>
      <c r="W752">
        <v>0</v>
      </c>
      <c r="Z752">
        <v>0</v>
      </c>
      <c r="AA752">
        <f t="shared" si="9"/>
        <v>1</v>
      </c>
      <c r="AB752">
        <v>1</v>
      </c>
      <c r="AC752">
        <v>0</v>
      </c>
      <c r="AD752">
        <v>0</v>
      </c>
      <c r="AE752">
        <v>0</v>
      </c>
      <c r="AF752">
        <v>0</v>
      </c>
      <c r="AG752">
        <v>1</v>
      </c>
      <c r="AH752">
        <v>0</v>
      </c>
      <c r="AI752">
        <v>31</v>
      </c>
      <c r="AJ752">
        <v>2</v>
      </c>
      <c r="AK752">
        <v>0</v>
      </c>
    </row>
    <row r="753" spans="1:37" x14ac:dyDescent="0.25">
      <c r="A753" s="18" t="s">
        <v>357</v>
      </c>
      <c r="B753" s="18" t="s">
        <v>358</v>
      </c>
      <c r="C753">
        <v>2015</v>
      </c>
      <c r="D753" s="3" t="s">
        <v>159</v>
      </c>
      <c r="E753" s="3" t="s">
        <v>610</v>
      </c>
      <c r="F753" s="31">
        <v>0</v>
      </c>
      <c r="G753" s="24">
        <v>0</v>
      </c>
      <c r="H753">
        <v>8.5999999999999993E-2</v>
      </c>
      <c r="I753">
        <v>0.06</v>
      </c>
      <c r="J753" s="18" t="s">
        <v>715</v>
      </c>
      <c r="K753" s="19" t="s">
        <v>60</v>
      </c>
      <c r="L753" s="4">
        <v>51</v>
      </c>
      <c r="M753" s="7" t="s">
        <v>252</v>
      </c>
      <c r="N753" s="7" t="s">
        <v>825</v>
      </c>
      <c r="O753" s="7" t="s">
        <v>356</v>
      </c>
      <c r="P753">
        <v>1979</v>
      </c>
      <c r="Q753">
        <v>2014</v>
      </c>
      <c r="R753" t="s">
        <v>247</v>
      </c>
      <c r="S753">
        <v>1</v>
      </c>
      <c r="T753">
        <v>0</v>
      </c>
      <c r="U753">
        <v>1</v>
      </c>
      <c r="V753" s="32" t="s">
        <v>60</v>
      </c>
      <c r="W753">
        <v>0</v>
      </c>
      <c r="Z753">
        <v>1</v>
      </c>
      <c r="AA753">
        <f t="shared" si="9"/>
        <v>0</v>
      </c>
      <c r="AB753">
        <v>1</v>
      </c>
      <c r="AC753">
        <v>0</v>
      </c>
      <c r="AD753">
        <v>0</v>
      </c>
      <c r="AE753">
        <v>0</v>
      </c>
      <c r="AF753">
        <v>0</v>
      </c>
      <c r="AG753">
        <v>1</v>
      </c>
      <c r="AH753">
        <v>0</v>
      </c>
      <c r="AI753">
        <v>31</v>
      </c>
      <c r="AJ753">
        <v>2</v>
      </c>
      <c r="AK753">
        <v>0</v>
      </c>
    </row>
    <row r="754" spans="1:37" x14ac:dyDescent="0.25">
      <c r="A754" s="18" t="s">
        <v>357</v>
      </c>
      <c r="B754" s="18" t="s">
        <v>358</v>
      </c>
      <c r="C754">
        <v>2015</v>
      </c>
      <c r="D754" s="3" t="s">
        <v>159</v>
      </c>
      <c r="E754" s="3" t="s">
        <v>610</v>
      </c>
      <c r="F754" s="31">
        <v>0</v>
      </c>
      <c r="G754" s="24">
        <v>0</v>
      </c>
      <c r="H754">
        <v>0.03</v>
      </c>
      <c r="I754">
        <v>8.4000000000000005E-2</v>
      </c>
      <c r="J754" s="18" t="s">
        <v>716</v>
      </c>
      <c r="K754" s="19" t="s">
        <v>60</v>
      </c>
      <c r="L754" s="4">
        <v>51</v>
      </c>
      <c r="M754" s="7" t="s">
        <v>252</v>
      </c>
      <c r="N754" s="7" t="s">
        <v>825</v>
      </c>
      <c r="O754" s="7" t="s">
        <v>356</v>
      </c>
      <c r="P754">
        <v>1979</v>
      </c>
      <c r="Q754">
        <v>2014</v>
      </c>
      <c r="R754" t="s">
        <v>247</v>
      </c>
      <c r="S754">
        <v>1</v>
      </c>
      <c r="T754">
        <v>0</v>
      </c>
      <c r="U754">
        <v>1</v>
      </c>
      <c r="V754" s="32" t="s">
        <v>60</v>
      </c>
      <c r="W754">
        <v>0</v>
      </c>
      <c r="Z754">
        <v>0</v>
      </c>
      <c r="AA754">
        <f t="shared" si="9"/>
        <v>1</v>
      </c>
      <c r="AB754">
        <v>1</v>
      </c>
      <c r="AC754">
        <v>0</v>
      </c>
      <c r="AD754">
        <v>0</v>
      </c>
      <c r="AE754">
        <v>0</v>
      </c>
      <c r="AF754">
        <v>0</v>
      </c>
      <c r="AG754">
        <v>1</v>
      </c>
      <c r="AH754">
        <v>0</v>
      </c>
      <c r="AI754">
        <v>31</v>
      </c>
      <c r="AJ754">
        <v>2</v>
      </c>
      <c r="AK754">
        <v>0</v>
      </c>
    </row>
    <row r="755" spans="1:37" x14ac:dyDescent="0.25">
      <c r="A755" s="18" t="s">
        <v>357</v>
      </c>
      <c r="B755" s="18" t="s">
        <v>358</v>
      </c>
      <c r="C755">
        <v>2015</v>
      </c>
      <c r="D755" s="3" t="s">
        <v>159</v>
      </c>
      <c r="E755" s="3" t="s">
        <v>610</v>
      </c>
      <c r="F755" s="31">
        <v>0</v>
      </c>
      <c r="G755" s="24">
        <v>0</v>
      </c>
      <c r="H755">
        <v>9.2999999999999999E-2</v>
      </c>
      <c r="I755">
        <v>6.0999999999999999E-2</v>
      </c>
      <c r="J755" s="18" t="s">
        <v>717</v>
      </c>
      <c r="K755" s="19" t="s">
        <v>60</v>
      </c>
      <c r="L755" s="4">
        <v>51</v>
      </c>
      <c r="M755" s="7" t="s">
        <v>252</v>
      </c>
      <c r="N755" s="7" t="s">
        <v>825</v>
      </c>
      <c r="O755" s="7" t="s">
        <v>356</v>
      </c>
      <c r="P755">
        <v>1979</v>
      </c>
      <c r="Q755">
        <v>2014</v>
      </c>
      <c r="R755" t="s">
        <v>247</v>
      </c>
      <c r="S755">
        <v>1</v>
      </c>
      <c r="T755">
        <v>0</v>
      </c>
      <c r="U755">
        <v>1</v>
      </c>
      <c r="V755" s="32" t="s">
        <v>60</v>
      </c>
      <c r="W755">
        <v>0</v>
      </c>
      <c r="Z755">
        <v>1</v>
      </c>
      <c r="AA755">
        <f t="shared" si="9"/>
        <v>0</v>
      </c>
      <c r="AB755">
        <v>1</v>
      </c>
      <c r="AC755">
        <v>0</v>
      </c>
      <c r="AD755">
        <v>0</v>
      </c>
      <c r="AE755">
        <v>0</v>
      </c>
      <c r="AF755">
        <v>0</v>
      </c>
      <c r="AG755">
        <v>1</v>
      </c>
      <c r="AH755">
        <v>0</v>
      </c>
      <c r="AI755">
        <v>31</v>
      </c>
      <c r="AJ755">
        <v>2</v>
      </c>
      <c r="AK755">
        <v>0</v>
      </c>
    </row>
    <row r="756" spans="1:37" x14ac:dyDescent="0.25">
      <c r="A756" s="18" t="s">
        <v>357</v>
      </c>
      <c r="B756" s="18" t="s">
        <v>358</v>
      </c>
      <c r="C756">
        <v>2015</v>
      </c>
      <c r="D756" s="3" t="s">
        <v>159</v>
      </c>
      <c r="E756" s="3" t="s">
        <v>610</v>
      </c>
      <c r="F756" s="31">
        <v>0</v>
      </c>
      <c r="G756" s="26">
        <v>1</v>
      </c>
      <c r="H756">
        <v>0.14699999999999999</v>
      </c>
      <c r="I756">
        <v>0.14099999999999999</v>
      </c>
      <c r="J756" s="18" t="s">
        <v>718</v>
      </c>
      <c r="K756" s="19" t="s">
        <v>60</v>
      </c>
      <c r="L756" s="4">
        <v>51</v>
      </c>
      <c r="M756" s="7" t="s">
        <v>252</v>
      </c>
      <c r="N756" s="7" t="s">
        <v>825</v>
      </c>
      <c r="O756" s="7" t="s">
        <v>356</v>
      </c>
      <c r="P756">
        <v>1979</v>
      </c>
      <c r="Q756">
        <v>2014</v>
      </c>
      <c r="R756" t="s">
        <v>247</v>
      </c>
      <c r="S756">
        <v>1</v>
      </c>
      <c r="T756">
        <v>0</v>
      </c>
      <c r="U756">
        <v>1</v>
      </c>
      <c r="V756" s="32" t="s">
        <v>60</v>
      </c>
      <c r="W756">
        <v>0</v>
      </c>
      <c r="Z756">
        <v>0</v>
      </c>
      <c r="AA756">
        <f t="shared" si="9"/>
        <v>1</v>
      </c>
      <c r="AB756">
        <v>1</v>
      </c>
      <c r="AC756">
        <v>0</v>
      </c>
      <c r="AD756">
        <v>0</v>
      </c>
      <c r="AE756">
        <v>0</v>
      </c>
      <c r="AF756">
        <v>0</v>
      </c>
      <c r="AG756">
        <v>1</v>
      </c>
      <c r="AH756">
        <v>0</v>
      </c>
      <c r="AI756">
        <v>31</v>
      </c>
      <c r="AJ756">
        <v>2</v>
      </c>
      <c r="AK756">
        <v>0</v>
      </c>
    </row>
    <row r="757" spans="1:37" x14ac:dyDescent="0.25">
      <c r="A757" s="18" t="s">
        <v>357</v>
      </c>
      <c r="B757" s="18" t="s">
        <v>358</v>
      </c>
      <c r="C757">
        <v>2015</v>
      </c>
      <c r="D757" s="3" t="s">
        <v>159</v>
      </c>
      <c r="E757" s="3" t="s">
        <v>610</v>
      </c>
      <c r="F757" s="31">
        <v>0</v>
      </c>
      <c r="G757" s="24">
        <v>0</v>
      </c>
      <c r="H757">
        <v>0.35399999999999998</v>
      </c>
      <c r="I757">
        <v>0.14699999999999999</v>
      </c>
      <c r="J757" s="18" t="s">
        <v>719</v>
      </c>
      <c r="K757" s="19" t="s">
        <v>60</v>
      </c>
      <c r="L757" s="4">
        <v>51</v>
      </c>
      <c r="M757" s="7" t="s">
        <v>252</v>
      </c>
      <c r="N757" s="7" t="s">
        <v>825</v>
      </c>
      <c r="O757" s="7" t="s">
        <v>356</v>
      </c>
      <c r="P757">
        <v>1979</v>
      </c>
      <c r="Q757">
        <v>2014</v>
      </c>
      <c r="R757" t="s">
        <v>247</v>
      </c>
      <c r="S757">
        <v>1</v>
      </c>
      <c r="T757">
        <v>0</v>
      </c>
      <c r="U757">
        <v>1</v>
      </c>
      <c r="V757" s="32" t="s">
        <v>60</v>
      </c>
      <c r="W757">
        <v>0</v>
      </c>
      <c r="Z757">
        <v>1</v>
      </c>
      <c r="AA757">
        <f t="shared" si="9"/>
        <v>0</v>
      </c>
      <c r="AB757">
        <v>1</v>
      </c>
      <c r="AC757">
        <v>0</v>
      </c>
      <c r="AD757">
        <v>0</v>
      </c>
      <c r="AE757">
        <v>0</v>
      </c>
      <c r="AF757">
        <v>0</v>
      </c>
      <c r="AG757">
        <v>1</v>
      </c>
      <c r="AH757">
        <v>0</v>
      </c>
      <c r="AI757">
        <v>31</v>
      </c>
      <c r="AJ757">
        <v>2</v>
      </c>
      <c r="AK757">
        <v>0</v>
      </c>
    </row>
    <row r="758" spans="1:37" x14ac:dyDescent="0.25">
      <c r="A758" s="18" t="s">
        <v>357</v>
      </c>
      <c r="B758" s="18" t="s">
        <v>358</v>
      </c>
      <c r="C758">
        <v>2015</v>
      </c>
      <c r="D758" s="3" t="s">
        <v>159</v>
      </c>
      <c r="E758" s="3" t="s">
        <v>610</v>
      </c>
      <c r="F758" s="31">
        <v>0</v>
      </c>
      <c r="G758" s="24">
        <v>0</v>
      </c>
      <c r="H758">
        <v>0.16700000000000001</v>
      </c>
      <c r="I758">
        <v>0.14699999999999999</v>
      </c>
      <c r="J758" s="18" t="s">
        <v>720</v>
      </c>
      <c r="K758" s="19" t="s">
        <v>60</v>
      </c>
      <c r="L758" s="4">
        <v>51</v>
      </c>
      <c r="M758" s="7" t="s">
        <v>252</v>
      </c>
      <c r="N758" s="7" t="s">
        <v>825</v>
      </c>
      <c r="O758" s="7" t="s">
        <v>356</v>
      </c>
      <c r="P758">
        <v>1979</v>
      </c>
      <c r="Q758">
        <v>2014</v>
      </c>
      <c r="R758" t="s">
        <v>247</v>
      </c>
      <c r="S758">
        <v>1</v>
      </c>
      <c r="T758">
        <v>0</v>
      </c>
      <c r="U758">
        <v>1</v>
      </c>
      <c r="V758" s="32" t="s">
        <v>60</v>
      </c>
      <c r="W758">
        <v>0</v>
      </c>
      <c r="Z758">
        <v>0</v>
      </c>
      <c r="AA758">
        <f t="shared" si="9"/>
        <v>1</v>
      </c>
      <c r="AB758">
        <v>1</v>
      </c>
      <c r="AC758">
        <v>0</v>
      </c>
      <c r="AD758">
        <v>0</v>
      </c>
      <c r="AE758">
        <v>0</v>
      </c>
      <c r="AF758">
        <v>0</v>
      </c>
      <c r="AG758">
        <v>1</v>
      </c>
      <c r="AH758">
        <v>0</v>
      </c>
      <c r="AI758">
        <v>31</v>
      </c>
      <c r="AJ758">
        <v>2</v>
      </c>
      <c r="AK758">
        <v>0</v>
      </c>
    </row>
    <row r="759" spans="1:37" x14ac:dyDescent="0.25">
      <c r="A759" s="18" t="s">
        <v>357</v>
      </c>
      <c r="B759" s="18" t="s">
        <v>358</v>
      </c>
      <c r="C759">
        <v>2015</v>
      </c>
      <c r="D759" s="3" t="s">
        <v>159</v>
      </c>
      <c r="E759" s="3" t="s">
        <v>610</v>
      </c>
      <c r="F759" s="31">
        <v>0</v>
      </c>
      <c r="G759" s="24">
        <v>0</v>
      </c>
      <c r="H759">
        <v>0.36899999999999999</v>
      </c>
      <c r="I759">
        <v>0.15</v>
      </c>
      <c r="J759" s="18" t="s">
        <v>721</v>
      </c>
      <c r="K759" s="19" t="s">
        <v>60</v>
      </c>
      <c r="L759" s="4">
        <v>51</v>
      </c>
      <c r="M759" s="7" t="s">
        <v>252</v>
      </c>
      <c r="N759" s="7" t="s">
        <v>825</v>
      </c>
      <c r="O759" s="7" t="s">
        <v>356</v>
      </c>
      <c r="P759">
        <v>1979</v>
      </c>
      <c r="Q759">
        <v>2014</v>
      </c>
      <c r="R759" t="s">
        <v>247</v>
      </c>
      <c r="S759">
        <v>1</v>
      </c>
      <c r="T759">
        <v>0</v>
      </c>
      <c r="U759">
        <v>1</v>
      </c>
      <c r="V759" s="32" t="s">
        <v>60</v>
      </c>
      <c r="W759">
        <v>0</v>
      </c>
      <c r="Z759">
        <v>1</v>
      </c>
      <c r="AA759">
        <f t="shared" si="9"/>
        <v>0</v>
      </c>
      <c r="AB759">
        <v>1</v>
      </c>
      <c r="AC759">
        <v>0</v>
      </c>
      <c r="AD759">
        <v>0</v>
      </c>
      <c r="AE759">
        <v>0</v>
      </c>
      <c r="AF759">
        <v>0</v>
      </c>
      <c r="AG759">
        <v>1</v>
      </c>
      <c r="AH759">
        <v>0</v>
      </c>
      <c r="AI759">
        <v>31</v>
      </c>
      <c r="AJ759">
        <v>2</v>
      </c>
      <c r="AK759">
        <v>0</v>
      </c>
    </row>
    <row r="760" spans="1:37" x14ac:dyDescent="0.25">
      <c r="A760" s="18" t="s">
        <v>357</v>
      </c>
      <c r="B760" s="18" t="s">
        <v>358</v>
      </c>
      <c r="C760">
        <v>2015</v>
      </c>
      <c r="D760" s="3" t="s">
        <v>159</v>
      </c>
      <c r="E760" s="3" t="s">
        <v>610</v>
      </c>
      <c r="F760" s="31">
        <v>0</v>
      </c>
      <c r="G760" s="24">
        <v>0</v>
      </c>
      <c r="H760">
        <v>0.12</v>
      </c>
      <c r="I760">
        <v>0.13400000000000001</v>
      </c>
      <c r="J760" s="18" t="s">
        <v>722</v>
      </c>
      <c r="K760" s="19" t="s">
        <v>60</v>
      </c>
      <c r="L760" s="4">
        <v>51</v>
      </c>
      <c r="M760" s="7" t="s">
        <v>252</v>
      </c>
      <c r="N760" s="7" t="s">
        <v>825</v>
      </c>
      <c r="O760" s="7" t="s">
        <v>356</v>
      </c>
      <c r="P760">
        <v>1979</v>
      </c>
      <c r="Q760">
        <v>2014</v>
      </c>
      <c r="R760" t="s">
        <v>247</v>
      </c>
      <c r="S760">
        <v>1</v>
      </c>
      <c r="T760">
        <v>0</v>
      </c>
      <c r="U760">
        <v>1</v>
      </c>
      <c r="V760" s="32" t="s">
        <v>60</v>
      </c>
      <c r="W760">
        <v>0</v>
      </c>
      <c r="Z760">
        <v>0</v>
      </c>
      <c r="AA760">
        <f t="shared" si="9"/>
        <v>1</v>
      </c>
      <c r="AB760">
        <v>1</v>
      </c>
      <c r="AC760">
        <v>0</v>
      </c>
      <c r="AD760">
        <v>0</v>
      </c>
      <c r="AE760">
        <v>0</v>
      </c>
      <c r="AF760">
        <v>0</v>
      </c>
      <c r="AG760">
        <v>1</v>
      </c>
      <c r="AH760">
        <v>0</v>
      </c>
      <c r="AI760">
        <v>31</v>
      </c>
      <c r="AJ760">
        <v>2</v>
      </c>
      <c r="AK760">
        <v>0</v>
      </c>
    </row>
    <row r="761" spans="1:37" x14ac:dyDescent="0.25">
      <c r="A761" s="18" t="s">
        <v>357</v>
      </c>
      <c r="B761" s="18" t="s">
        <v>358</v>
      </c>
      <c r="C761">
        <v>2015</v>
      </c>
      <c r="D761" s="3" t="s">
        <v>159</v>
      </c>
      <c r="E761" s="3" t="s">
        <v>610</v>
      </c>
      <c r="F761" s="31">
        <v>0</v>
      </c>
      <c r="G761" s="24">
        <v>0</v>
      </c>
      <c r="H761">
        <v>0.39400000000000002</v>
      </c>
      <c r="I761">
        <v>0.16600000000000001</v>
      </c>
      <c r="J761" s="18" t="s">
        <v>723</v>
      </c>
      <c r="K761" s="19" t="s">
        <v>60</v>
      </c>
      <c r="L761" s="4">
        <v>51</v>
      </c>
      <c r="M761" s="7" t="s">
        <v>252</v>
      </c>
      <c r="N761" s="7" t="s">
        <v>825</v>
      </c>
      <c r="O761" s="7" t="s">
        <v>356</v>
      </c>
      <c r="P761">
        <v>1979</v>
      </c>
      <c r="Q761">
        <v>2014</v>
      </c>
      <c r="R761" t="s">
        <v>247</v>
      </c>
      <c r="S761">
        <v>1</v>
      </c>
      <c r="T761">
        <v>0</v>
      </c>
      <c r="U761">
        <v>1</v>
      </c>
      <c r="V761" s="32" t="s">
        <v>60</v>
      </c>
      <c r="W761">
        <v>0</v>
      </c>
      <c r="Z761">
        <v>1</v>
      </c>
      <c r="AA761">
        <f t="shared" si="9"/>
        <v>0</v>
      </c>
      <c r="AB761">
        <v>1</v>
      </c>
      <c r="AC761">
        <v>0</v>
      </c>
      <c r="AD761">
        <v>0</v>
      </c>
      <c r="AE761">
        <v>0</v>
      </c>
      <c r="AF761">
        <v>0</v>
      </c>
      <c r="AG761">
        <v>1</v>
      </c>
      <c r="AH761">
        <v>0</v>
      </c>
      <c r="AI761">
        <v>31</v>
      </c>
      <c r="AJ761">
        <v>2</v>
      </c>
      <c r="AK761">
        <v>0</v>
      </c>
    </row>
    <row r="762" spans="1:37" x14ac:dyDescent="0.25">
      <c r="A762" s="18" t="s">
        <v>357</v>
      </c>
      <c r="B762" s="18" t="s">
        <v>358</v>
      </c>
      <c r="C762">
        <v>2015</v>
      </c>
      <c r="D762" s="3" t="s">
        <v>159</v>
      </c>
      <c r="E762" s="3" t="s">
        <v>610</v>
      </c>
      <c r="F762" s="31">
        <v>0</v>
      </c>
      <c r="G762" s="24">
        <v>0</v>
      </c>
      <c r="H762">
        <v>0.151</v>
      </c>
      <c r="I762">
        <v>0.14699999999999999</v>
      </c>
      <c r="J762" s="18" t="s">
        <v>724</v>
      </c>
      <c r="K762" s="19" t="s">
        <v>60</v>
      </c>
      <c r="L762" s="4">
        <v>51</v>
      </c>
      <c r="M762" s="7" t="s">
        <v>252</v>
      </c>
      <c r="N762" s="7" t="s">
        <v>825</v>
      </c>
      <c r="O762" s="7" t="s">
        <v>356</v>
      </c>
      <c r="P762">
        <v>1979</v>
      </c>
      <c r="Q762">
        <v>2014</v>
      </c>
      <c r="R762" t="s">
        <v>247</v>
      </c>
      <c r="S762">
        <v>1</v>
      </c>
      <c r="T762">
        <v>0</v>
      </c>
      <c r="U762">
        <v>1</v>
      </c>
      <c r="V762" s="32" t="s">
        <v>60</v>
      </c>
      <c r="W762">
        <v>0</v>
      </c>
      <c r="Z762">
        <v>0</v>
      </c>
      <c r="AA762">
        <f t="shared" si="9"/>
        <v>1</v>
      </c>
      <c r="AB762">
        <v>1</v>
      </c>
      <c r="AC762">
        <v>0</v>
      </c>
      <c r="AD762">
        <v>0</v>
      </c>
      <c r="AE762">
        <v>0</v>
      </c>
      <c r="AF762">
        <v>0</v>
      </c>
      <c r="AG762">
        <v>1</v>
      </c>
      <c r="AH762">
        <v>0</v>
      </c>
      <c r="AI762">
        <v>31</v>
      </c>
      <c r="AJ762">
        <v>2</v>
      </c>
      <c r="AK762">
        <v>0</v>
      </c>
    </row>
    <row r="763" spans="1:37" x14ac:dyDescent="0.25">
      <c r="A763" s="18" t="s">
        <v>357</v>
      </c>
      <c r="B763" s="18" t="s">
        <v>358</v>
      </c>
      <c r="C763">
        <v>2015</v>
      </c>
      <c r="D763" s="3" t="s">
        <v>159</v>
      </c>
      <c r="E763" s="3" t="s">
        <v>610</v>
      </c>
      <c r="F763" s="31">
        <v>0</v>
      </c>
      <c r="G763" s="24">
        <v>0</v>
      </c>
      <c r="H763">
        <v>0.42099999999999999</v>
      </c>
      <c r="I763">
        <v>0.17699999999999999</v>
      </c>
      <c r="J763" s="18" t="s">
        <v>725</v>
      </c>
      <c r="K763" s="19" t="s">
        <v>60</v>
      </c>
      <c r="L763" s="4">
        <v>51</v>
      </c>
      <c r="M763" s="7" t="s">
        <v>252</v>
      </c>
      <c r="N763" s="7" t="s">
        <v>825</v>
      </c>
      <c r="O763" s="7" t="s">
        <v>356</v>
      </c>
      <c r="P763">
        <v>1979</v>
      </c>
      <c r="Q763">
        <v>2014</v>
      </c>
      <c r="R763" t="s">
        <v>247</v>
      </c>
      <c r="S763">
        <v>1</v>
      </c>
      <c r="T763">
        <v>0</v>
      </c>
      <c r="U763">
        <v>1</v>
      </c>
      <c r="V763" s="32" t="s">
        <v>60</v>
      </c>
      <c r="W763">
        <v>0</v>
      </c>
      <c r="Z763">
        <v>1</v>
      </c>
      <c r="AA763">
        <f t="shared" si="9"/>
        <v>0</v>
      </c>
      <c r="AB763">
        <v>1</v>
      </c>
      <c r="AC763">
        <v>0</v>
      </c>
      <c r="AD763">
        <v>0</v>
      </c>
      <c r="AE763">
        <v>0</v>
      </c>
      <c r="AF763">
        <v>0</v>
      </c>
      <c r="AG763">
        <v>1</v>
      </c>
      <c r="AH763">
        <v>0</v>
      </c>
      <c r="AI763">
        <v>31</v>
      </c>
      <c r="AJ763">
        <v>2</v>
      </c>
      <c r="AK763">
        <v>0</v>
      </c>
    </row>
    <row r="764" spans="1:37" x14ac:dyDescent="0.25">
      <c r="A764" s="18" t="s">
        <v>357</v>
      </c>
      <c r="B764" s="18" t="s">
        <v>358</v>
      </c>
      <c r="C764">
        <v>2015</v>
      </c>
      <c r="D764" s="3" t="s">
        <v>159</v>
      </c>
      <c r="E764" s="3" t="s">
        <v>610</v>
      </c>
      <c r="F764" s="31">
        <v>0</v>
      </c>
      <c r="G764" s="26">
        <v>1</v>
      </c>
      <c r="H764">
        <v>-1.4E-2</v>
      </c>
      <c r="I764">
        <v>6.4000000000000001E-2</v>
      </c>
      <c r="J764" s="18" t="s">
        <v>726</v>
      </c>
      <c r="K764" s="19" t="s">
        <v>60</v>
      </c>
      <c r="L764" s="4">
        <v>51</v>
      </c>
      <c r="M764" s="7" t="s">
        <v>252</v>
      </c>
      <c r="N764" s="7" t="s">
        <v>825</v>
      </c>
      <c r="O764" s="7" t="s">
        <v>356</v>
      </c>
      <c r="P764">
        <v>1979</v>
      </c>
      <c r="Q764">
        <v>2014</v>
      </c>
      <c r="R764" t="s">
        <v>247</v>
      </c>
      <c r="S764">
        <v>1</v>
      </c>
      <c r="T764">
        <v>0</v>
      </c>
      <c r="U764">
        <v>1</v>
      </c>
      <c r="V764" s="32" t="s">
        <v>60</v>
      </c>
      <c r="W764">
        <v>0</v>
      </c>
      <c r="Z764">
        <v>0</v>
      </c>
      <c r="AA764">
        <f t="shared" si="9"/>
        <v>1</v>
      </c>
      <c r="AB764">
        <v>1</v>
      </c>
      <c r="AC764">
        <v>0</v>
      </c>
      <c r="AD764">
        <v>0</v>
      </c>
      <c r="AE764">
        <v>0</v>
      </c>
      <c r="AF764">
        <v>0</v>
      </c>
      <c r="AG764">
        <v>1</v>
      </c>
      <c r="AH764">
        <v>0</v>
      </c>
      <c r="AI764">
        <v>31</v>
      </c>
      <c r="AJ764">
        <v>2</v>
      </c>
      <c r="AK764">
        <v>0</v>
      </c>
    </row>
    <row r="765" spans="1:37" x14ac:dyDescent="0.25">
      <c r="A765" s="18" t="s">
        <v>357</v>
      </c>
      <c r="B765" s="18" t="s">
        <v>358</v>
      </c>
      <c r="C765">
        <v>2015</v>
      </c>
      <c r="D765" s="3" t="s">
        <v>159</v>
      </c>
      <c r="E765" s="3" t="s">
        <v>610</v>
      </c>
      <c r="F765" s="31">
        <v>0</v>
      </c>
      <c r="G765" s="24">
        <v>0</v>
      </c>
      <c r="H765">
        <v>-5.0000000000000001E-3</v>
      </c>
      <c r="I765">
        <v>7.2999999999999995E-2</v>
      </c>
      <c r="J765" s="18" t="s">
        <v>727</v>
      </c>
      <c r="K765" s="19" t="s">
        <v>60</v>
      </c>
      <c r="L765" s="4">
        <v>51</v>
      </c>
      <c r="M765" s="7" t="s">
        <v>252</v>
      </c>
      <c r="N765" s="7" t="s">
        <v>825</v>
      </c>
      <c r="O765" s="7" t="s">
        <v>356</v>
      </c>
      <c r="P765">
        <v>1979</v>
      </c>
      <c r="Q765">
        <v>2014</v>
      </c>
      <c r="R765" t="s">
        <v>247</v>
      </c>
      <c r="S765">
        <v>1</v>
      </c>
      <c r="T765">
        <v>0</v>
      </c>
      <c r="U765">
        <v>1</v>
      </c>
      <c r="V765" s="32" t="s">
        <v>60</v>
      </c>
      <c r="W765">
        <v>0</v>
      </c>
      <c r="Z765">
        <v>1</v>
      </c>
      <c r="AA765">
        <f t="shared" si="9"/>
        <v>0</v>
      </c>
      <c r="AB765">
        <v>1</v>
      </c>
      <c r="AC765">
        <v>0</v>
      </c>
      <c r="AD765">
        <v>0</v>
      </c>
      <c r="AE765">
        <v>0</v>
      </c>
      <c r="AF765">
        <v>0</v>
      </c>
      <c r="AG765">
        <v>1</v>
      </c>
      <c r="AH765">
        <v>0</v>
      </c>
      <c r="AI765">
        <v>31</v>
      </c>
      <c r="AJ765">
        <v>2</v>
      </c>
      <c r="AK765">
        <v>0</v>
      </c>
    </row>
    <row r="766" spans="1:37" x14ac:dyDescent="0.25">
      <c r="A766" s="18" t="s">
        <v>357</v>
      </c>
      <c r="B766" s="18" t="s">
        <v>358</v>
      </c>
      <c r="C766">
        <v>2015</v>
      </c>
      <c r="D766" s="3" t="s">
        <v>159</v>
      </c>
      <c r="E766" s="3" t="s">
        <v>610</v>
      </c>
      <c r="F766" s="31">
        <v>0</v>
      </c>
      <c r="G766" s="24">
        <v>0</v>
      </c>
      <c r="H766">
        <v>-7.0000000000000001E-3</v>
      </c>
      <c r="I766">
        <v>6.6000000000000003E-2</v>
      </c>
      <c r="J766" s="18" t="s">
        <v>728</v>
      </c>
      <c r="K766" s="19" t="s">
        <v>60</v>
      </c>
      <c r="L766" s="4">
        <v>51</v>
      </c>
      <c r="M766" s="7" t="s">
        <v>252</v>
      </c>
      <c r="N766" s="7" t="s">
        <v>825</v>
      </c>
      <c r="O766" s="7" t="s">
        <v>356</v>
      </c>
      <c r="P766">
        <v>1979</v>
      </c>
      <c r="Q766">
        <v>2014</v>
      </c>
      <c r="R766" t="s">
        <v>247</v>
      </c>
      <c r="S766">
        <v>1</v>
      </c>
      <c r="T766">
        <v>0</v>
      </c>
      <c r="U766">
        <v>1</v>
      </c>
      <c r="V766" s="32" t="s">
        <v>60</v>
      </c>
      <c r="W766">
        <v>0</v>
      </c>
      <c r="Z766">
        <v>0</v>
      </c>
      <c r="AA766">
        <f t="shared" si="9"/>
        <v>1</v>
      </c>
      <c r="AB766">
        <v>1</v>
      </c>
      <c r="AC766">
        <v>0</v>
      </c>
      <c r="AD766">
        <v>0</v>
      </c>
      <c r="AE766">
        <v>0</v>
      </c>
      <c r="AF766">
        <v>0</v>
      </c>
      <c r="AG766">
        <v>1</v>
      </c>
      <c r="AH766">
        <v>0</v>
      </c>
      <c r="AI766">
        <v>31</v>
      </c>
      <c r="AJ766">
        <v>2</v>
      </c>
      <c r="AK766">
        <v>0</v>
      </c>
    </row>
    <row r="767" spans="1:37" x14ac:dyDescent="0.25">
      <c r="A767" s="18" t="s">
        <v>357</v>
      </c>
      <c r="B767" s="18" t="s">
        <v>358</v>
      </c>
      <c r="C767">
        <v>2015</v>
      </c>
      <c r="D767" s="3" t="s">
        <v>159</v>
      </c>
      <c r="E767" s="3" t="s">
        <v>610</v>
      </c>
      <c r="F767" s="31">
        <v>0</v>
      </c>
      <c r="G767" s="24">
        <v>0</v>
      </c>
      <c r="H767">
        <v>2E-3</v>
      </c>
      <c r="I767">
        <v>7.4999999999999997E-2</v>
      </c>
      <c r="J767" s="18" t="s">
        <v>729</v>
      </c>
      <c r="K767" s="19" t="s">
        <v>60</v>
      </c>
      <c r="L767" s="4">
        <v>51</v>
      </c>
      <c r="M767" s="7" t="s">
        <v>252</v>
      </c>
      <c r="N767" s="7" t="s">
        <v>825</v>
      </c>
      <c r="O767" s="7" t="s">
        <v>356</v>
      </c>
      <c r="P767">
        <v>1979</v>
      </c>
      <c r="Q767">
        <v>2014</v>
      </c>
      <c r="R767" t="s">
        <v>247</v>
      </c>
      <c r="S767">
        <v>1</v>
      </c>
      <c r="T767">
        <v>0</v>
      </c>
      <c r="U767">
        <v>1</v>
      </c>
      <c r="V767" s="32" t="s">
        <v>60</v>
      </c>
      <c r="W767">
        <v>0</v>
      </c>
      <c r="Z767">
        <v>1</v>
      </c>
      <c r="AA767">
        <f t="shared" si="9"/>
        <v>0</v>
      </c>
      <c r="AB767">
        <v>1</v>
      </c>
      <c r="AC767">
        <v>0</v>
      </c>
      <c r="AD767">
        <v>0</v>
      </c>
      <c r="AE767">
        <v>0</v>
      </c>
      <c r="AF767">
        <v>0</v>
      </c>
      <c r="AG767">
        <v>1</v>
      </c>
      <c r="AH767">
        <v>0</v>
      </c>
      <c r="AI767">
        <v>31</v>
      </c>
      <c r="AJ767">
        <v>2</v>
      </c>
      <c r="AK767">
        <v>0</v>
      </c>
    </row>
    <row r="768" spans="1:37" x14ac:dyDescent="0.25">
      <c r="A768" s="18" t="s">
        <v>357</v>
      </c>
      <c r="B768" s="18" t="s">
        <v>358</v>
      </c>
      <c r="C768">
        <v>2015</v>
      </c>
      <c r="D768" s="3" t="s">
        <v>159</v>
      </c>
      <c r="E768" s="3" t="s">
        <v>610</v>
      </c>
      <c r="F768" s="31">
        <v>0</v>
      </c>
      <c r="G768" s="24">
        <v>0</v>
      </c>
      <c r="H768">
        <v>-3.5999999999999997E-2</v>
      </c>
      <c r="I768">
        <v>7.3999999999999996E-2</v>
      </c>
      <c r="J768" s="18" t="s">
        <v>730</v>
      </c>
      <c r="K768" s="19" t="s">
        <v>60</v>
      </c>
      <c r="L768" s="4">
        <v>51</v>
      </c>
      <c r="M768" s="7" t="s">
        <v>252</v>
      </c>
      <c r="N768" s="7" t="s">
        <v>825</v>
      </c>
      <c r="O768" s="7" t="s">
        <v>356</v>
      </c>
      <c r="P768">
        <v>1979</v>
      </c>
      <c r="Q768">
        <v>2014</v>
      </c>
      <c r="R768" t="s">
        <v>247</v>
      </c>
      <c r="S768">
        <v>1</v>
      </c>
      <c r="T768">
        <v>0</v>
      </c>
      <c r="U768">
        <v>1</v>
      </c>
      <c r="V768" s="32" t="s">
        <v>60</v>
      </c>
      <c r="W768">
        <v>0</v>
      </c>
      <c r="Z768">
        <v>0</v>
      </c>
      <c r="AA768">
        <f t="shared" si="9"/>
        <v>1</v>
      </c>
      <c r="AB768">
        <v>1</v>
      </c>
      <c r="AC768">
        <v>0</v>
      </c>
      <c r="AD768">
        <v>0</v>
      </c>
      <c r="AE768">
        <v>0</v>
      </c>
      <c r="AF768">
        <v>0</v>
      </c>
      <c r="AG768">
        <v>1</v>
      </c>
      <c r="AH768">
        <v>0</v>
      </c>
      <c r="AI768">
        <v>31</v>
      </c>
      <c r="AJ768">
        <v>2</v>
      </c>
      <c r="AK768">
        <v>0</v>
      </c>
    </row>
    <row r="769" spans="1:37" x14ac:dyDescent="0.25">
      <c r="A769" s="18" t="s">
        <v>357</v>
      </c>
      <c r="B769" s="18" t="s">
        <v>358</v>
      </c>
      <c r="C769">
        <v>2015</v>
      </c>
      <c r="D769" s="3" t="s">
        <v>159</v>
      </c>
      <c r="E769" s="3" t="s">
        <v>610</v>
      </c>
      <c r="F769" s="31">
        <v>0</v>
      </c>
      <c r="G769" s="24">
        <v>0</v>
      </c>
      <c r="H769">
        <v>-3.0000000000000001E-3</v>
      </c>
      <c r="I769">
        <v>7.9000000000000001E-2</v>
      </c>
      <c r="J769" s="18" t="s">
        <v>731</v>
      </c>
      <c r="K769" s="19" t="s">
        <v>60</v>
      </c>
      <c r="L769" s="4">
        <v>51</v>
      </c>
      <c r="M769" s="7" t="s">
        <v>252</v>
      </c>
      <c r="N769" s="7" t="s">
        <v>825</v>
      </c>
      <c r="O769" s="7" t="s">
        <v>356</v>
      </c>
      <c r="P769">
        <v>1979</v>
      </c>
      <c r="Q769">
        <v>2014</v>
      </c>
      <c r="R769" t="s">
        <v>247</v>
      </c>
      <c r="S769">
        <v>1</v>
      </c>
      <c r="T769">
        <v>0</v>
      </c>
      <c r="U769">
        <v>1</v>
      </c>
      <c r="V769" s="32" t="s">
        <v>60</v>
      </c>
      <c r="W769">
        <v>0</v>
      </c>
      <c r="Z769">
        <v>1</v>
      </c>
      <c r="AA769">
        <f t="shared" si="9"/>
        <v>0</v>
      </c>
      <c r="AB769">
        <v>1</v>
      </c>
      <c r="AC769">
        <v>0</v>
      </c>
      <c r="AD769">
        <v>0</v>
      </c>
      <c r="AE769">
        <v>0</v>
      </c>
      <c r="AF769">
        <v>0</v>
      </c>
      <c r="AG769">
        <v>1</v>
      </c>
      <c r="AH769">
        <v>0</v>
      </c>
      <c r="AI769">
        <v>31</v>
      </c>
      <c r="AJ769">
        <v>2</v>
      </c>
      <c r="AK769">
        <v>0</v>
      </c>
    </row>
    <row r="770" spans="1:37" x14ac:dyDescent="0.25">
      <c r="A770" s="18" t="s">
        <v>357</v>
      </c>
      <c r="B770" s="18" t="s">
        <v>358</v>
      </c>
      <c r="C770">
        <v>2015</v>
      </c>
      <c r="D770" s="3" t="s">
        <v>159</v>
      </c>
      <c r="E770" s="3" t="s">
        <v>610</v>
      </c>
      <c r="F770" s="31">
        <v>0</v>
      </c>
      <c r="G770" s="24">
        <v>0</v>
      </c>
      <c r="H770">
        <v>-3.1E-2</v>
      </c>
      <c r="I770">
        <v>7.6999999999999999E-2</v>
      </c>
      <c r="J770" s="18" t="s">
        <v>732</v>
      </c>
      <c r="K770" s="19" t="s">
        <v>60</v>
      </c>
      <c r="L770" s="4">
        <v>51</v>
      </c>
      <c r="M770" s="7" t="s">
        <v>252</v>
      </c>
      <c r="N770" s="7" t="s">
        <v>825</v>
      </c>
      <c r="O770" s="7" t="s">
        <v>356</v>
      </c>
      <c r="P770">
        <v>1979</v>
      </c>
      <c r="Q770">
        <v>2014</v>
      </c>
      <c r="R770" t="s">
        <v>247</v>
      </c>
      <c r="S770">
        <v>1</v>
      </c>
      <c r="T770">
        <v>0</v>
      </c>
      <c r="U770">
        <v>1</v>
      </c>
      <c r="V770" s="32" t="s">
        <v>60</v>
      </c>
      <c r="W770">
        <v>0</v>
      </c>
      <c r="Z770">
        <v>0</v>
      </c>
      <c r="AA770">
        <f t="shared" si="9"/>
        <v>1</v>
      </c>
      <c r="AB770">
        <v>1</v>
      </c>
      <c r="AC770">
        <v>0</v>
      </c>
      <c r="AD770">
        <v>0</v>
      </c>
      <c r="AE770">
        <v>0</v>
      </c>
      <c r="AF770">
        <v>0</v>
      </c>
      <c r="AG770">
        <v>1</v>
      </c>
      <c r="AH770">
        <v>0</v>
      </c>
      <c r="AI770">
        <v>31</v>
      </c>
      <c r="AJ770">
        <v>2</v>
      </c>
      <c r="AK770">
        <v>0</v>
      </c>
    </row>
    <row r="771" spans="1:37" x14ac:dyDescent="0.25">
      <c r="A771" s="18" t="s">
        <v>357</v>
      </c>
      <c r="B771" s="18" t="s">
        <v>358</v>
      </c>
      <c r="C771">
        <v>2015</v>
      </c>
      <c r="D771" s="3" t="s">
        <v>159</v>
      </c>
      <c r="E771" s="3" t="s">
        <v>610</v>
      </c>
      <c r="F771" s="31">
        <v>0</v>
      </c>
      <c r="G771" s="24">
        <v>0</v>
      </c>
      <c r="H771">
        <v>5.0000000000000001E-3</v>
      </c>
      <c r="I771">
        <v>8.1000000000000003E-2</v>
      </c>
      <c r="J771" s="18" t="s">
        <v>733</v>
      </c>
      <c r="K771" s="19" t="s">
        <v>60</v>
      </c>
      <c r="L771" s="4">
        <v>51</v>
      </c>
      <c r="M771" s="7" t="s">
        <v>252</v>
      </c>
      <c r="N771" s="7" t="s">
        <v>825</v>
      </c>
      <c r="O771" s="7" t="s">
        <v>356</v>
      </c>
      <c r="P771">
        <v>1979</v>
      </c>
      <c r="Q771">
        <v>2014</v>
      </c>
      <c r="R771" t="s">
        <v>247</v>
      </c>
      <c r="S771">
        <v>1</v>
      </c>
      <c r="T771">
        <v>0</v>
      </c>
      <c r="U771">
        <v>1</v>
      </c>
      <c r="V771" s="32" t="s">
        <v>60</v>
      </c>
      <c r="W771">
        <v>0</v>
      </c>
      <c r="Z771">
        <v>1</v>
      </c>
      <c r="AA771">
        <f t="shared" si="9"/>
        <v>0</v>
      </c>
      <c r="AB771">
        <v>1</v>
      </c>
      <c r="AC771">
        <v>0</v>
      </c>
      <c r="AD771">
        <v>0</v>
      </c>
      <c r="AE771">
        <v>0</v>
      </c>
      <c r="AF771">
        <v>0</v>
      </c>
      <c r="AG771">
        <v>1</v>
      </c>
      <c r="AH771">
        <v>0</v>
      </c>
      <c r="AI771">
        <v>31</v>
      </c>
      <c r="AJ771">
        <v>2</v>
      </c>
      <c r="AK771">
        <v>0</v>
      </c>
    </row>
    <row r="772" spans="1:37" x14ac:dyDescent="0.25">
      <c r="A772" s="18" t="s">
        <v>357</v>
      </c>
      <c r="B772" s="18" t="s">
        <v>358</v>
      </c>
      <c r="C772">
        <v>2015</v>
      </c>
      <c r="D772" s="3" t="s">
        <v>159</v>
      </c>
      <c r="E772" s="3" t="s">
        <v>610</v>
      </c>
      <c r="F772" s="31">
        <v>0</v>
      </c>
      <c r="G772" s="26">
        <v>1</v>
      </c>
      <c r="H772">
        <v>5.6000000000000001E-2</v>
      </c>
      <c r="I772">
        <v>7.8E-2</v>
      </c>
      <c r="J772" s="18" t="s">
        <v>734</v>
      </c>
      <c r="K772" s="19" t="s">
        <v>60</v>
      </c>
      <c r="L772" s="4">
        <v>51</v>
      </c>
      <c r="M772" s="7" t="s">
        <v>252</v>
      </c>
      <c r="N772" s="7" t="s">
        <v>825</v>
      </c>
      <c r="O772" s="7" t="s">
        <v>356</v>
      </c>
      <c r="P772">
        <v>1979</v>
      </c>
      <c r="Q772">
        <v>2014</v>
      </c>
      <c r="R772" t="s">
        <v>247</v>
      </c>
      <c r="S772">
        <v>1</v>
      </c>
      <c r="T772">
        <v>0</v>
      </c>
      <c r="U772">
        <v>1</v>
      </c>
      <c r="V772" s="32" t="s">
        <v>60</v>
      </c>
      <c r="W772">
        <v>0</v>
      </c>
      <c r="Z772">
        <v>0</v>
      </c>
      <c r="AA772">
        <f t="shared" si="9"/>
        <v>1</v>
      </c>
      <c r="AB772">
        <v>1</v>
      </c>
      <c r="AC772">
        <v>0</v>
      </c>
      <c r="AD772">
        <v>0</v>
      </c>
      <c r="AE772">
        <v>0</v>
      </c>
      <c r="AF772">
        <v>0</v>
      </c>
      <c r="AG772">
        <v>1</v>
      </c>
      <c r="AH772">
        <v>0</v>
      </c>
      <c r="AI772">
        <v>31</v>
      </c>
      <c r="AJ772">
        <v>2</v>
      </c>
      <c r="AK772">
        <v>0</v>
      </c>
    </row>
    <row r="773" spans="1:37" x14ac:dyDescent="0.25">
      <c r="A773" s="18" t="s">
        <v>357</v>
      </c>
      <c r="B773" s="18" t="s">
        <v>358</v>
      </c>
      <c r="C773">
        <v>2015</v>
      </c>
      <c r="D773" s="3" t="s">
        <v>159</v>
      </c>
      <c r="E773" s="3" t="s">
        <v>610</v>
      </c>
      <c r="F773" s="31">
        <v>0</v>
      </c>
      <c r="G773" s="24">
        <v>0</v>
      </c>
      <c r="H773">
        <v>7.5999999999999998E-2</v>
      </c>
      <c r="I773">
        <v>0.11600000000000001</v>
      </c>
      <c r="J773" s="18" t="s">
        <v>735</v>
      </c>
      <c r="K773" s="19" t="s">
        <v>60</v>
      </c>
      <c r="L773" s="4">
        <v>51</v>
      </c>
      <c r="M773" s="7" t="s">
        <v>252</v>
      </c>
      <c r="N773" s="7" t="s">
        <v>825</v>
      </c>
      <c r="O773" s="7" t="s">
        <v>356</v>
      </c>
      <c r="P773">
        <v>1979</v>
      </c>
      <c r="Q773">
        <v>2014</v>
      </c>
      <c r="R773" t="s">
        <v>247</v>
      </c>
      <c r="S773">
        <v>1</v>
      </c>
      <c r="T773">
        <v>0</v>
      </c>
      <c r="U773">
        <v>1</v>
      </c>
      <c r="V773" s="32" t="s">
        <v>60</v>
      </c>
      <c r="W773">
        <v>0</v>
      </c>
      <c r="Z773">
        <v>1</v>
      </c>
      <c r="AA773">
        <f t="shared" si="9"/>
        <v>0</v>
      </c>
      <c r="AB773">
        <v>1</v>
      </c>
      <c r="AC773">
        <v>0</v>
      </c>
      <c r="AD773">
        <v>0</v>
      </c>
      <c r="AE773">
        <v>0</v>
      </c>
      <c r="AF773">
        <v>0</v>
      </c>
      <c r="AG773">
        <v>1</v>
      </c>
      <c r="AH773">
        <v>0</v>
      </c>
      <c r="AI773">
        <v>31</v>
      </c>
      <c r="AJ773">
        <v>2</v>
      </c>
      <c r="AK773">
        <v>0</v>
      </c>
    </row>
    <row r="774" spans="1:37" x14ac:dyDescent="0.25">
      <c r="A774" s="18" t="s">
        <v>357</v>
      </c>
      <c r="B774" s="18" t="s">
        <v>358</v>
      </c>
      <c r="C774">
        <v>2015</v>
      </c>
      <c r="D774" s="3" t="s">
        <v>159</v>
      </c>
      <c r="E774" s="3" t="s">
        <v>610</v>
      </c>
      <c r="F774" s="31">
        <v>0</v>
      </c>
      <c r="G774" s="24">
        <v>0</v>
      </c>
      <c r="H774">
        <v>7.2999999999999995E-2</v>
      </c>
      <c r="I774">
        <v>8.1000000000000003E-2</v>
      </c>
      <c r="J774" s="18" t="s">
        <v>736</v>
      </c>
      <c r="K774" s="19" t="s">
        <v>60</v>
      </c>
      <c r="L774" s="4">
        <v>51</v>
      </c>
      <c r="M774" s="7" t="s">
        <v>252</v>
      </c>
      <c r="N774" s="7" t="s">
        <v>825</v>
      </c>
      <c r="O774" s="7" t="s">
        <v>356</v>
      </c>
      <c r="P774">
        <v>1979</v>
      </c>
      <c r="Q774">
        <v>2014</v>
      </c>
      <c r="R774" t="s">
        <v>247</v>
      </c>
      <c r="S774">
        <v>1</v>
      </c>
      <c r="T774">
        <v>0</v>
      </c>
      <c r="U774">
        <v>1</v>
      </c>
      <c r="V774" s="32" t="s">
        <v>60</v>
      </c>
      <c r="W774">
        <v>0</v>
      </c>
      <c r="Z774">
        <v>0</v>
      </c>
      <c r="AA774">
        <f t="shared" si="9"/>
        <v>1</v>
      </c>
      <c r="AB774">
        <v>1</v>
      </c>
      <c r="AC774">
        <v>0</v>
      </c>
      <c r="AD774">
        <v>0</v>
      </c>
      <c r="AE774">
        <v>0</v>
      </c>
      <c r="AF774">
        <v>0</v>
      </c>
      <c r="AG774">
        <v>1</v>
      </c>
      <c r="AH774">
        <v>0</v>
      </c>
      <c r="AI774">
        <v>31</v>
      </c>
      <c r="AJ774">
        <v>2</v>
      </c>
      <c r="AK774">
        <v>0</v>
      </c>
    </row>
    <row r="775" spans="1:37" x14ac:dyDescent="0.25">
      <c r="A775" s="18" t="s">
        <v>357</v>
      </c>
      <c r="B775" s="18" t="s">
        <v>358</v>
      </c>
      <c r="C775">
        <v>2015</v>
      </c>
      <c r="D775" s="3" t="s">
        <v>159</v>
      </c>
      <c r="E775" s="3" t="s">
        <v>610</v>
      </c>
      <c r="F775" s="31">
        <v>0</v>
      </c>
      <c r="G775" s="24">
        <v>0</v>
      </c>
      <c r="H775">
        <v>9.7000000000000003E-2</v>
      </c>
      <c r="I775">
        <v>0.12</v>
      </c>
      <c r="J775" s="18" t="s">
        <v>737</v>
      </c>
      <c r="K775" s="19" t="s">
        <v>60</v>
      </c>
      <c r="L775" s="4">
        <v>51</v>
      </c>
      <c r="M775" s="7" t="s">
        <v>252</v>
      </c>
      <c r="N775" s="7" t="s">
        <v>825</v>
      </c>
      <c r="O775" s="7" t="s">
        <v>356</v>
      </c>
      <c r="P775">
        <v>1979</v>
      </c>
      <c r="Q775">
        <v>2014</v>
      </c>
      <c r="R775" t="s">
        <v>247</v>
      </c>
      <c r="S775">
        <v>1</v>
      </c>
      <c r="T775">
        <v>0</v>
      </c>
      <c r="U775">
        <v>1</v>
      </c>
      <c r="V775" s="32" t="s">
        <v>60</v>
      </c>
      <c r="W775">
        <v>0</v>
      </c>
      <c r="Z775">
        <v>1</v>
      </c>
      <c r="AA775">
        <f t="shared" si="9"/>
        <v>0</v>
      </c>
      <c r="AB775">
        <v>1</v>
      </c>
      <c r="AC775">
        <v>0</v>
      </c>
      <c r="AD775">
        <v>0</v>
      </c>
      <c r="AE775">
        <v>0</v>
      </c>
      <c r="AF775">
        <v>0</v>
      </c>
      <c r="AG775">
        <v>1</v>
      </c>
      <c r="AH775">
        <v>0</v>
      </c>
      <c r="AI775">
        <v>31</v>
      </c>
      <c r="AJ775">
        <v>2</v>
      </c>
      <c r="AK775">
        <v>0</v>
      </c>
    </row>
    <row r="776" spans="1:37" x14ac:dyDescent="0.25">
      <c r="A776" s="18" t="s">
        <v>357</v>
      </c>
      <c r="B776" s="18" t="s">
        <v>358</v>
      </c>
      <c r="C776">
        <v>2015</v>
      </c>
      <c r="D776" s="3" t="s">
        <v>159</v>
      </c>
      <c r="E776" s="3" t="s">
        <v>610</v>
      </c>
      <c r="F776" s="31">
        <v>0</v>
      </c>
      <c r="G776" s="24">
        <v>0</v>
      </c>
      <c r="H776">
        <v>-1.6E-2</v>
      </c>
      <c r="I776">
        <v>8.3000000000000004E-2</v>
      </c>
      <c r="J776" s="18" t="s">
        <v>738</v>
      </c>
      <c r="K776" s="19" t="s">
        <v>60</v>
      </c>
      <c r="L776" s="4">
        <v>51</v>
      </c>
      <c r="M776" s="7" t="s">
        <v>252</v>
      </c>
      <c r="N776" s="7" t="s">
        <v>825</v>
      </c>
      <c r="O776" s="7" t="s">
        <v>356</v>
      </c>
      <c r="P776">
        <v>1979</v>
      </c>
      <c r="Q776">
        <v>2014</v>
      </c>
      <c r="R776" t="s">
        <v>247</v>
      </c>
      <c r="S776">
        <v>1</v>
      </c>
      <c r="T776">
        <v>0</v>
      </c>
      <c r="U776">
        <v>1</v>
      </c>
      <c r="V776" s="32" t="s">
        <v>60</v>
      </c>
      <c r="W776">
        <v>0</v>
      </c>
      <c r="Z776">
        <v>0</v>
      </c>
      <c r="AA776">
        <f t="shared" si="9"/>
        <v>1</v>
      </c>
      <c r="AB776">
        <v>1</v>
      </c>
      <c r="AC776">
        <v>0</v>
      </c>
      <c r="AD776">
        <v>0</v>
      </c>
      <c r="AE776">
        <v>0</v>
      </c>
      <c r="AF776">
        <v>0</v>
      </c>
      <c r="AG776">
        <v>1</v>
      </c>
      <c r="AH776">
        <v>0</v>
      </c>
      <c r="AI776">
        <v>31</v>
      </c>
      <c r="AJ776">
        <v>2</v>
      </c>
      <c r="AK776">
        <v>0</v>
      </c>
    </row>
    <row r="777" spans="1:37" x14ac:dyDescent="0.25">
      <c r="A777" s="18" t="s">
        <v>357</v>
      </c>
      <c r="B777" s="18" t="s">
        <v>358</v>
      </c>
      <c r="C777">
        <v>2015</v>
      </c>
      <c r="D777" s="3" t="s">
        <v>159</v>
      </c>
      <c r="E777" s="3" t="s">
        <v>610</v>
      </c>
      <c r="F777" s="31">
        <v>0</v>
      </c>
      <c r="G777" s="24">
        <v>0</v>
      </c>
      <c r="H777">
        <v>0.111</v>
      </c>
      <c r="I777">
        <v>0.11899999999999999</v>
      </c>
      <c r="J777" s="18" t="s">
        <v>739</v>
      </c>
      <c r="K777" s="19" t="s">
        <v>60</v>
      </c>
      <c r="L777" s="4">
        <v>51</v>
      </c>
      <c r="M777" s="7" t="s">
        <v>252</v>
      </c>
      <c r="N777" s="7" t="s">
        <v>825</v>
      </c>
      <c r="O777" s="7" t="s">
        <v>356</v>
      </c>
      <c r="P777">
        <v>1979</v>
      </c>
      <c r="Q777">
        <v>2014</v>
      </c>
      <c r="R777" t="s">
        <v>247</v>
      </c>
      <c r="S777">
        <v>1</v>
      </c>
      <c r="T777">
        <v>0</v>
      </c>
      <c r="U777">
        <v>1</v>
      </c>
      <c r="V777" s="32" t="s">
        <v>60</v>
      </c>
      <c r="W777">
        <v>0</v>
      </c>
      <c r="Z777">
        <v>1</v>
      </c>
      <c r="AA777">
        <f t="shared" si="9"/>
        <v>0</v>
      </c>
      <c r="AB777">
        <v>1</v>
      </c>
      <c r="AC777">
        <v>0</v>
      </c>
      <c r="AD777">
        <v>0</v>
      </c>
      <c r="AE777">
        <v>0</v>
      </c>
      <c r="AF777">
        <v>0</v>
      </c>
      <c r="AG777">
        <v>1</v>
      </c>
      <c r="AH777">
        <v>0</v>
      </c>
      <c r="AI777">
        <v>31</v>
      </c>
      <c r="AJ777">
        <v>2</v>
      </c>
      <c r="AK777">
        <v>0</v>
      </c>
    </row>
    <row r="778" spans="1:37" x14ac:dyDescent="0.25">
      <c r="A778" s="18" t="s">
        <v>357</v>
      </c>
      <c r="B778" s="18" t="s">
        <v>358</v>
      </c>
      <c r="C778">
        <v>2015</v>
      </c>
      <c r="D778" s="3" t="s">
        <v>159</v>
      </c>
      <c r="E778" s="3" t="s">
        <v>610</v>
      </c>
      <c r="F778" s="31">
        <v>0</v>
      </c>
      <c r="G778" s="24">
        <v>0</v>
      </c>
      <c r="H778">
        <v>2E-3</v>
      </c>
      <c r="I778">
        <v>0.09</v>
      </c>
      <c r="J778" s="18" t="s">
        <v>740</v>
      </c>
      <c r="K778" s="19" t="s">
        <v>60</v>
      </c>
      <c r="L778" s="4">
        <v>51</v>
      </c>
      <c r="M778" s="7" t="s">
        <v>252</v>
      </c>
      <c r="N778" s="7" t="s">
        <v>825</v>
      </c>
      <c r="O778" s="7" t="s">
        <v>356</v>
      </c>
      <c r="P778">
        <v>1979</v>
      </c>
      <c r="Q778">
        <v>2014</v>
      </c>
      <c r="R778" t="s">
        <v>247</v>
      </c>
      <c r="S778">
        <v>1</v>
      </c>
      <c r="T778">
        <v>0</v>
      </c>
      <c r="U778">
        <v>1</v>
      </c>
      <c r="V778" s="32" t="s">
        <v>60</v>
      </c>
      <c r="W778">
        <v>0</v>
      </c>
      <c r="Z778">
        <v>0</v>
      </c>
      <c r="AA778">
        <f t="shared" si="9"/>
        <v>1</v>
      </c>
      <c r="AB778">
        <v>1</v>
      </c>
      <c r="AC778">
        <v>0</v>
      </c>
      <c r="AD778">
        <v>0</v>
      </c>
      <c r="AE778">
        <v>0</v>
      </c>
      <c r="AF778">
        <v>0</v>
      </c>
      <c r="AG778">
        <v>1</v>
      </c>
      <c r="AH778">
        <v>0</v>
      </c>
      <c r="AI778">
        <v>31</v>
      </c>
      <c r="AJ778">
        <v>2</v>
      </c>
      <c r="AK778">
        <v>0</v>
      </c>
    </row>
    <row r="779" spans="1:37" x14ac:dyDescent="0.25">
      <c r="A779" s="18" t="s">
        <v>357</v>
      </c>
      <c r="B779" s="18" t="s">
        <v>358</v>
      </c>
      <c r="C779">
        <v>2015</v>
      </c>
      <c r="D779" s="3" t="s">
        <v>159</v>
      </c>
      <c r="E779" s="3" t="s">
        <v>610</v>
      </c>
      <c r="F779" s="31">
        <v>0</v>
      </c>
      <c r="G779" s="24">
        <v>0</v>
      </c>
      <c r="H779">
        <v>0.13700000000000001</v>
      </c>
      <c r="I779">
        <v>0.127</v>
      </c>
      <c r="J779" s="18" t="s">
        <v>741</v>
      </c>
      <c r="K779" s="19" t="s">
        <v>60</v>
      </c>
      <c r="L779" s="4">
        <v>51</v>
      </c>
      <c r="M779" s="7" t="s">
        <v>252</v>
      </c>
      <c r="N779" s="7" t="s">
        <v>825</v>
      </c>
      <c r="O779" s="7" t="s">
        <v>356</v>
      </c>
      <c r="P779">
        <v>1979</v>
      </c>
      <c r="Q779">
        <v>2014</v>
      </c>
      <c r="R779" t="s">
        <v>247</v>
      </c>
      <c r="S779">
        <v>1</v>
      </c>
      <c r="T779">
        <v>0</v>
      </c>
      <c r="U779">
        <v>1</v>
      </c>
      <c r="V779" s="32" t="s">
        <v>60</v>
      </c>
      <c r="W779">
        <v>0</v>
      </c>
      <c r="Z779">
        <v>1</v>
      </c>
      <c r="AA779">
        <f t="shared" si="9"/>
        <v>0</v>
      </c>
      <c r="AB779">
        <v>1</v>
      </c>
      <c r="AC779">
        <v>0</v>
      </c>
      <c r="AD779">
        <v>0</v>
      </c>
      <c r="AE779">
        <v>0</v>
      </c>
      <c r="AF779">
        <v>0</v>
      </c>
      <c r="AG779">
        <v>1</v>
      </c>
      <c r="AH779">
        <v>0</v>
      </c>
      <c r="AI779">
        <v>31</v>
      </c>
      <c r="AJ779">
        <v>2</v>
      </c>
      <c r="AK779">
        <v>0</v>
      </c>
    </row>
    <row r="780" spans="1:37" x14ac:dyDescent="0.25">
      <c r="A780" s="18" t="s">
        <v>357</v>
      </c>
      <c r="B780" s="18" t="s">
        <v>358</v>
      </c>
      <c r="C780">
        <v>2015</v>
      </c>
      <c r="D780" s="3" t="s">
        <v>11</v>
      </c>
      <c r="E780" s="3" t="s">
        <v>610</v>
      </c>
      <c r="F780" s="31">
        <v>0</v>
      </c>
      <c r="G780" s="26">
        <v>1</v>
      </c>
      <c r="H780" s="5">
        <v>-0.24199999999999999</v>
      </c>
      <c r="I780" s="5">
        <v>7.5999999999999998E-2</v>
      </c>
      <c r="J780" s="18" t="s">
        <v>742</v>
      </c>
      <c r="K780" s="23" t="s">
        <v>276</v>
      </c>
      <c r="L780" s="4">
        <v>51</v>
      </c>
      <c r="M780" s="7" t="s">
        <v>289</v>
      </c>
      <c r="N780" s="7" t="s">
        <v>826</v>
      </c>
      <c r="O780" s="7" t="s">
        <v>356</v>
      </c>
      <c r="P780">
        <v>2000</v>
      </c>
      <c r="Q780">
        <v>2011</v>
      </c>
      <c r="R780" t="s">
        <v>247</v>
      </c>
      <c r="S780">
        <v>0</v>
      </c>
      <c r="T780">
        <v>1</v>
      </c>
      <c r="U780">
        <v>0</v>
      </c>
      <c r="V780" s="32"/>
      <c r="W780">
        <v>1</v>
      </c>
      <c r="Z780">
        <v>0</v>
      </c>
      <c r="AA780">
        <f t="shared" si="9"/>
        <v>1</v>
      </c>
      <c r="AB780">
        <v>1</v>
      </c>
      <c r="AC780">
        <v>0</v>
      </c>
      <c r="AD780">
        <v>0</v>
      </c>
      <c r="AE780">
        <v>0</v>
      </c>
      <c r="AF780">
        <v>0</v>
      </c>
      <c r="AG780">
        <v>1</v>
      </c>
      <c r="AH780">
        <v>0</v>
      </c>
      <c r="AI780">
        <v>31</v>
      </c>
      <c r="AJ780">
        <v>2</v>
      </c>
      <c r="AK780">
        <v>0</v>
      </c>
    </row>
    <row r="781" spans="1:37" x14ac:dyDescent="0.25">
      <c r="A781" s="18" t="s">
        <v>357</v>
      </c>
      <c r="B781" s="18" t="s">
        <v>358</v>
      </c>
      <c r="C781">
        <v>2015</v>
      </c>
      <c r="D781" s="3" t="s">
        <v>11</v>
      </c>
      <c r="E781" s="3" t="s">
        <v>610</v>
      </c>
      <c r="F781" s="31">
        <v>0</v>
      </c>
      <c r="G781" s="24">
        <v>0</v>
      </c>
      <c r="H781" s="5">
        <v>-0.186</v>
      </c>
      <c r="I781" s="5">
        <v>7.5999999999999998E-2</v>
      </c>
      <c r="J781" s="18" t="s">
        <v>743</v>
      </c>
      <c r="K781" s="23" t="s">
        <v>276</v>
      </c>
      <c r="L781" s="4">
        <v>51</v>
      </c>
      <c r="M781" s="7" t="s">
        <v>289</v>
      </c>
      <c r="N781" s="7" t="s">
        <v>826</v>
      </c>
      <c r="O781" s="7" t="s">
        <v>356</v>
      </c>
      <c r="P781">
        <v>2000</v>
      </c>
      <c r="Q781">
        <v>2011</v>
      </c>
      <c r="R781" t="s">
        <v>247</v>
      </c>
      <c r="S781">
        <v>0</v>
      </c>
      <c r="T781">
        <v>1</v>
      </c>
      <c r="U781">
        <v>0</v>
      </c>
      <c r="V781" s="32"/>
      <c r="W781">
        <v>1</v>
      </c>
      <c r="Z781">
        <v>0</v>
      </c>
      <c r="AA781">
        <f t="shared" ref="AA781:AA782" si="10">1-Z781</f>
        <v>1</v>
      </c>
      <c r="AB781">
        <v>1</v>
      </c>
      <c r="AC781">
        <v>0</v>
      </c>
      <c r="AD781">
        <v>0</v>
      </c>
      <c r="AE781">
        <v>0</v>
      </c>
      <c r="AF781">
        <v>0</v>
      </c>
      <c r="AG781">
        <v>1</v>
      </c>
      <c r="AH781">
        <v>0</v>
      </c>
      <c r="AI781">
        <v>31</v>
      </c>
      <c r="AJ781">
        <v>2</v>
      </c>
      <c r="AK781">
        <v>0</v>
      </c>
    </row>
    <row r="782" spans="1:37" x14ac:dyDescent="0.25">
      <c r="A782" s="18" t="s">
        <v>357</v>
      </c>
      <c r="B782" s="18" t="s">
        <v>358</v>
      </c>
      <c r="C782">
        <v>2015</v>
      </c>
      <c r="D782" s="3" t="s">
        <v>11</v>
      </c>
      <c r="E782" s="3" t="s">
        <v>610</v>
      </c>
      <c r="F782" s="29">
        <v>-1</v>
      </c>
      <c r="G782" s="24">
        <v>0</v>
      </c>
      <c r="H782" s="5">
        <v>2.1999999999999999E-2</v>
      </c>
      <c r="I782" s="5">
        <v>0.129</v>
      </c>
      <c r="J782" s="18" t="s">
        <v>744</v>
      </c>
      <c r="K782" s="23" t="s">
        <v>276</v>
      </c>
      <c r="L782" s="4">
        <v>51</v>
      </c>
      <c r="M782" s="7" t="s">
        <v>289</v>
      </c>
      <c r="N782" s="7" t="s">
        <v>826</v>
      </c>
      <c r="O782" s="7" t="s">
        <v>356</v>
      </c>
      <c r="P782">
        <v>2000</v>
      </c>
      <c r="Q782">
        <v>2011</v>
      </c>
      <c r="R782" t="s">
        <v>247</v>
      </c>
      <c r="S782">
        <v>0</v>
      </c>
      <c r="T782">
        <v>1</v>
      </c>
      <c r="U782">
        <v>0</v>
      </c>
      <c r="V782" s="32"/>
      <c r="W782">
        <v>1</v>
      </c>
      <c r="Z782">
        <v>1</v>
      </c>
      <c r="AA782">
        <f t="shared" si="10"/>
        <v>0</v>
      </c>
      <c r="AB782">
        <v>1</v>
      </c>
      <c r="AC782">
        <v>0</v>
      </c>
      <c r="AD782">
        <v>0</v>
      </c>
      <c r="AE782">
        <v>0</v>
      </c>
      <c r="AF782">
        <v>0</v>
      </c>
      <c r="AG782">
        <v>1</v>
      </c>
      <c r="AH782">
        <v>0</v>
      </c>
      <c r="AI782">
        <v>31</v>
      </c>
      <c r="AJ782">
        <v>2</v>
      </c>
      <c r="AK782">
        <v>0</v>
      </c>
    </row>
    <row r="783" spans="1:37" x14ac:dyDescent="0.25">
      <c r="A783" s="18" t="s">
        <v>359</v>
      </c>
      <c r="B783" s="18" t="s">
        <v>360</v>
      </c>
      <c r="C783">
        <v>2016</v>
      </c>
      <c r="D783" s="3" t="s">
        <v>159</v>
      </c>
      <c r="E783" s="3" t="s">
        <v>576</v>
      </c>
      <c r="F783" s="31">
        <v>1</v>
      </c>
      <c r="G783" s="24">
        <v>0</v>
      </c>
      <c r="H783">
        <v>-5.7482758620689654E-2</v>
      </c>
      <c r="I783" s="12">
        <v>8.1135166986305643E-2</v>
      </c>
      <c r="J783" s="18" t="s">
        <v>823</v>
      </c>
      <c r="K783" s="19" t="s">
        <v>60</v>
      </c>
      <c r="M783" s="7" t="s">
        <v>252</v>
      </c>
      <c r="N783" s="7" t="s">
        <v>825</v>
      </c>
      <c r="O783" s="7" t="s">
        <v>356</v>
      </c>
      <c r="P783">
        <v>1997</v>
      </c>
      <c r="Q783">
        <v>2007</v>
      </c>
      <c r="R783" t="s">
        <v>247</v>
      </c>
      <c r="S783">
        <v>1</v>
      </c>
      <c r="T783">
        <v>0</v>
      </c>
      <c r="U783">
        <v>1</v>
      </c>
      <c r="V783" s="32" t="s">
        <v>60</v>
      </c>
      <c r="W783">
        <v>0</v>
      </c>
      <c r="Z783">
        <v>1</v>
      </c>
      <c r="AA783">
        <v>0</v>
      </c>
      <c r="AB783">
        <v>1</v>
      </c>
      <c r="AC783">
        <v>0</v>
      </c>
      <c r="AD783">
        <v>0</v>
      </c>
      <c r="AE783">
        <v>0</v>
      </c>
      <c r="AF783">
        <v>0</v>
      </c>
      <c r="AG783">
        <v>1</v>
      </c>
      <c r="AH783">
        <v>0</v>
      </c>
      <c r="AI783">
        <v>32</v>
      </c>
      <c r="AJ783">
        <v>2</v>
      </c>
      <c r="AK783" t="b">
        <v>0</v>
      </c>
    </row>
    <row r="784" spans="1:37" x14ac:dyDescent="0.25">
      <c r="A784" s="18" t="s">
        <v>753</v>
      </c>
      <c r="B784" s="18" t="s">
        <v>355</v>
      </c>
      <c r="C784">
        <v>2015</v>
      </c>
      <c r="D784" s="3" t="s">
        <v>25</v>
      </c>
      <c r="E784" s="3" t="s">
        <v>610</v>
      </c>
      <c r="F784" s="31">
        <v>1</v>
      </c>
      <c r="G784" s="24">
        <v>0</v>
      </c>
      <c r="H784">
        <v>-7.3599999999999999E-2</v>
      </c>
      <c r="I784" s="5">
        <v>3.5999999999999997E-2</v>
      </c>
      <c r="J784" s="18" t="s">
        <v>754</v>
      </c>
      <c r="K784" s="19" t="s">
        <v>761</v>
      </c>
      <c r="L784" s="4">
        <v>1581</v>
      </c>
      <c r="M784" s="7" t="s">
        <v>828</v>
      </c>
      <c r="N784" s="7" t="s">
        <v>826</v>
      </c>
      <c r="O784" s="7" t="s">
        <v>328</v>
      </c>
      <c r="P784">
        <v>1977</v>
      </c>
      <c r="Q784">
        <v>2011</v>
      </c>
      <c r="R784" t="s">
        <v>247</v>
      </c>
      <c r="S784">
        <v>0</v>
      </c>
      <c r="T784">
        <v>1</v>
      </c>
      <c r="U784">
        <v>0</v>
      </c>
      <c r="W784">
        <v>0</v>
      </c>
      <c r="Z784">
        <v>0</v>
      </c>
      <c r="AA784">
        <v>1</v>
      </c>
      <c r="AB784">
        <v>1</v>
      </c>
      <c r="AC784">
        <v>0</v>
      </c>
      <c r="AD784">
        <v>0</v>
      </c>
      <c r="AE784">
        <v>0</v>
      </c>
      <c r="AF784">
        <v>0</v>
      </c>
      <c r="AG784">
        <v>1</v>
      </c>
      <c r="AH784">
        <v>0</v>
      </c>
      <c r="AI784">
        <v>33</v>
      </c>
      <c r="AJ784">
        <v>19</v>
      </c>
      <c r="AK784">
        <v>0</v>
      </c>
    </row>
    <row r="785" spans="1:37" x14ac:dyDescent="0.25">
      <c r="A785" s="18" t="s">
        <v>753</v>
      </c>
      <c r="B785" s="18" t="s">
        <v>355</v>
      </c>
      <c r="C785">
        <v>2015</v>
      </c>
      <c r="D785" s="3" t="s">
        <v>25</v>
      </c>
      <c r="E785" s="3" t="s">
        <v>610</v>
      </c>
      <c r="F785" s="31">
        <v>0</v>
      </c>
      <c r="G785" s="24">
        <v>0</v>
      </c>
      <c r="H785">
        <v>-7.7600000000000002E-2</v>
      </c>
      <c r="I785" s="5">
        <v>3.7999999999999999E-2</v>
      </c>
      <c r="J785" s="18" t="s">
        <v>755</v>
      </c>
      <c r="K785" s="19" t="s">
        <v>761</v>
      </c>
      <c r="L785" s="4">
        <v>1581</v>
      </c>
      <c r="M785" s="7" t="s">
        <v>828</v>
      </c>
      <c r="N785" s="7" t="s">
        <v>826</v>
      </c>
      <c r="O785" s="7" t="s">
        <v>328</v>
      </c>
      <c r="P785">
        <v>1977</v>
      </c>
      <c r="Q785">
        <v>2011</v>
      </c>
      <c r="R785" t="s">
        <v>247</v>
      </c>
      <c r="S785">
        <v>0</v>
      </c>
      <c r="T785">
        <v>1</v>
      </c>
      <c r="U785">
        <v>0</v>
      </c>
      <c r="W785">
        <v>0</v>
      </c>
      <c r="Z785">
        <v>0</v>
      </c>
      <c r="AA785">
        <v>1</v>
      </c>
      <c r="AB785">
        <v>1</v>
      </c>
      <c r="AC785">
        <v>0</v>
      </c>
      <c r="AD785">
        <v>0</v>
      </c>
      <c r="AE785">
        <v>0</v>
      </c>
      <c r="AF785">
        <v>0</v>
      </c>
      <c r="AG785">
        <v>1</v>
      </c>
      <c r="AH785">
        <v>0</v>
      </c>
      <c r="AI785">
        <v>33</v>
      </c>
      <c r="AJ785">
        <v>19</v>
      </c>
      <c r="AK785">
        <v>0</v>
      </c>
    </row>
    <row r="786" spans="1:37" x14ac:dyDescent="0.25">
      <c r="A786" s="18" t="s">
        <v>753</v>
      </c>
      <c r="B786" s="18" t="s">
        <v>355</v>
      </c>
      <c r="C786">
        <v>2015</v>
      </c>
      <c r="D786" s="3" t="s">
        <v>25</v>
      </c>
      <c r="E786" s="3" t="s">
        <v>610</v>
      </c>
      <c r="F786" s="31">
        <v>0</v>
      </c>
      <c r="G786" s="24">
        <v>0</v>
      </c>
      <c r="H786">
        <v>-6.6000000000000003E-2</v>
      </c>
      <c r="I786" s="5">
        <v>4.5999999999999999E-2</v>
      </c>
      <c r="J786" s="18" t="s">
        <v>756</v>
      </c>
      <c r="K786" s="19" t="s">
        <v>761</v>
      </c>
      <c r="L786" s="4">
        <v>1530</v>
      </c>
      <c r="M786" s="7" t="s">
        <v>828</v>
      </c>
      <c r="N786" s="7" t="s">
        <v>826</v>
      </c>
      <c r="O786" s="7" t="s">
        <v>328</v>
      </c>
      <c r="P786">
        <v>1977</v>
      </c>
      <c r="Q786">
        <v>2011</v>
      </c>
      <c r="R786" t="s">
        <v>247</v>
      </c>
      <c r="S786">
        <v>0</v>
      </c>
      <c r="T786">
        <v>1</v>
      </c>
      <c r="U786">
        <v>0</v>
      </c>
      <c r="W786">
        <v>0</v>
      </c>
      <c r="Z786">
        <v>0</v>
      </c>
      <c r="AA786">
        <v>1</v>
      </c>
      <c r="AB786">
        <v>1</v>
      </c>
      <c r="AC786">
        <v>0</v>
      </c>
      <c r="AD786">
        <v>0</v>
      </c>
      <c r="AE786">
        <v>0</v>
      </c>
      <c r="AF786">
        <v>0</v>
      </c>
      <c r="AG786">
        <v>1</v>
      </c>
      <c r="AH786">
        <v>0</v>
      </c>
      <c r="AI786">
        <v>33</v>
      </c>
      <c r="AJ786">
        <v>19</v>
      </c>
      <c r="AK786">
        <v>0</v>
      </c>
    </row>
    <row r="787" spans="1:37" x14ac:dyDescent="0.25">
      <c r="A787" s="18" t="s">
        <v>753</v>
      </c>
      <c r="B787" s="18" t="s">
        <v>355</v>
      </c>
      <c r="C787">
        <v>2015</v>
      </c>
      <c r="D787" s="3" t="s">
        <v>25</v>
      </c>
      <c r="E787" s="3" t="s">
        <v>610</v>
      </c>
      <c r="F787" s="31">
        <v>0</v>
      </c>
      <c r="G787" s="24">
        <v>0</v>
      </c>
      <c r="H787">
        <v>-7.0499999999999993E-2</v>
      </c>
      <c r="I787" s="5">
        <v>4.9000000000000002E-2</v>
      </c>
      <c r="J787" s="18" t="s">
        <v>757</v>
      </c>
      <c r="K787" s="19" t="s">
        <v>761</v>
      </c>
      <c r="L787" s="4">
        <v>1530</v>
      </c>
      <c r="M787" s="7" t="s">
        <v>828</v>
      </c>
      <c r="N787" s="7" t="s">
        <v>826</v>
      </c>
      <c r="O787" s="7" t="s">
        <v>328</v>
      </c>
      <c r="P787">
        <v>1977</v>
      </c>
      <c r="Q787">
        <v>2011</v>
      </c>
      <c r="R787" t="s">
        <v>247</v>
      </c>
      <c r="S787">
        <v>0</v>
      </c>
      <c r="T787">
        <v>1</v>
      </c>
      <c r="U787">
        <v>0</v>
      </c>
      <c r="W787">
        <v>0</v>
      </c>
      <c r="Z787">
        <v>0</v>
      </c>
      <c r="AA787">
        <v>1</v>
      </c>
      <c r="AB787">
        <v>1</v>
      </c>
      <c r="AC787">
        <v>0</v>
      </c>
      <c r="AD787">
        <v>0</v>
      </c>
      <c r="AE787">
        <v>0</v>
      </c>
      <c r="AF787">
        <v>0</v>
      </c>
      <c r="AG787">
        <v>1</v>
      </c>
      <c r="AH787">
        <v>0</v>
      </c>
      <c r="AI787">
        <v>33</v>
      </c>
      <c r="AJ787">
        <v>19</v>
      </c>
      <c r="AK787">
        <v>0</v>
      </c>
    </row>
    <row r="788" spans="1:37" x14ac:dyDescent="0.25">
      <c r="A788" s="18" t="s">
        <v>753</v>
      </c>
      <c r="B788" s="18" t="s">
        <v>355</v>
      </c>
      <c r="C788">
        <v>2015</v>
      </c>
      <c r="D788" s="3" t="s">
        <v>25</v>
      </c>
      <c r="E788" s="3" t="s">
        <v>610</v>
      </c>
      <c r="F788" s="31">
        <v>0</v>
      </c>
      <c r="G788" s="24">
        <v>0</v>
      </c>
      <c r="H788">
        <v>-6.3399999999999998E-2</v>
      </c>
      <c r="I788" s="5">
        <v>5.0999999999999997E-2</v>
      </c>
      <c r="J788" s="18" t="s">
        <v>758</v>
      </c>
      <c r="K788" s="19" t="s">
        <v>761</v>
      </c>
      <c r="L788" s="4">
        <v>1581</v>
      </c>
      <c r="M788" s="7" t="s">
        <v>828</v>
      </c>
      <c r="N788" s="7" t="s">
        <v>826</v>
      </c>
      <c r="O788" s="7" t="s">
        <v>328</v>
      </c>
      <c r="P788">
        <v>1977</v>
      </c>
      <c r="Q788">
        <v>2011</v>
      </c>
      <c r="R788" t="s">
        <v>247</v>
      </c>
      <c r="S788">
        <v>0</v>
      </c>
      <c r="T788">
        <v>1</v>
      </c>
      <c r="U788">
        <v>0</v>
      </c>
      <c r="W788">
        <v>0</v>
      </c>
      <c r="Z788">
        <v>1</v>
      </c>
      <c r="AA788">
        <v>0</v>
      </c>
      <c r="AB788">
        <v>1</v>
      </c>
      <c r="AC788">
        <v>0</v>
      </c>
      <c r="AD788">
        <v>0</v>
      </c>
      <c r="AE788">
        <v>0</v>
      </c>
      <c r="AF788">
        <v>0</v>
      </c>
      <c r="AG788">
        <v>1</v>
      </c>
      <c r="AH788">
        <v>0</v>
      </c>
      <c r="AI788">
        <v>33</v>
      </c>
      <c r="AJ788">
        <v>19</v>
      </c>
      <c r="AK788">
        <v>0</v>
      </c>
    </row>
    <row r="789" spans="1:37" x14ac:dyDescent="0.25">
      <c r="A789" s="18" t="s">
        <v>753</v>
      </c>
      <c r="B789" s="18" t="s">
        <v>355</v>
      </c>
      <c r="C789">
        <v>2015</v>
      </c>
      <c r="D789" s="3" t="s">
        <v>25</v>
      </c>
      <c r="E789" s="3" t="s">
        <v>610</v>
      </c>
      <c r="F789" s="31">
        <v>0</v>
      </c>
      <c r="G789" s="24">
        <v>0</v>
      </c>
      <c r="H789">
        <v>-7.6399999999999996E-2</v>
      </c>
      <c r="I789" s="5">
        <v>3.4000000000000002E-2</v>
      </c>
      <c r="J789" s="18" t="s">
        <v>759</v>
      </c>
      <c r="K789" s="19" t="s">
        <v>761</v>
      </c>
      <c r="L789" s="4">
        <v>1536</v>
      </c>
      <c r="M789" s="7" t="s">
        <v>828</v>
      </c>
      <c r="N789" s="7" t="s">
        <v>826</v>
      </c>
      <c r="O789" s="7" t="s">
        <v>328</v>
      </c>
      <c r="P789">
        <v>1977</v>
      </c>
      <c r="Q789">
        <v>2011</v>
      </c>
      <c r="R789" t="s">
        <v>247</v>
      </c>
      <c r="S789">
        <v>0</v>
      </c>
      <c r="T789">
        <v>1</v>
      </c>
      <c r="U789">
        <v>0</v>
      </c>
      <c r="W789">
        <v>0</v>
      </c>
      <c r="Z789">
        <v>0</v>
      </c>
      <c r="AA789">
        <v>1</v>
      </c>
      <c r="AB789">
        <v>1</v>
      </c>
      <c r="AC789">
        <v>0</v>
      </c>
      <c r="AD789">
        <v>0</v>
      </c>
      <c r="AE789">
        <v>0</v>
      </c>
      <c r="AF789">
        <v>0</v>
      </c>
      <c r="AG789">
        <v>1</v>
      </c>
      <c r="AH789">
        <v>0</v>
      </c>
      <c r="AI789">
        <v>33</v>
      </c>
      <c r="AJ789">
        <v>19</v>
      </c>
      <c r="AK789">
        <v>0</v>
      </c>
    </row>
    <row r="790" spans="1:37" x14ac:dyDescent="0.25">
      <c r="A790" s="18" t="s">
        <v>753</v>
      </c>
      <c r="B790" s="18" t="s">
        <v>355</v>
      </c>
      <c r="C790">
        <v>2015</v>
      </c>
      <c r="D790" s="3" t="s">
        <v>25</v>
      </c>
      <c r="E790" s="3" t="s">
        <v>610</v>
      </c>
      <c r="F790" s="31">
        <v>0</v>
      </c>
      <c r="G790" s="24">
        <v>0</v>
      </c>
      <c r="H790">
        <v>-5.04E-2</v>
      </c>
      <c r="I790" s="5">
        <v>3.3000000000000002E-2</v>
      </c>
      <c r="J790" s="18" t="s">
        <v>760</v>
      </c>
      <c r="K790" s="19" t="s">
        <v>761</v>
      </c>
      <c r="L790" s="4">
        <v>1377</v>
      </c>
      <c r="M790" s="7" t="s">
        <v>828</v>
      </c>
      <c r="N790" s="7" t="s">
        <v>826</v>
      </c>
      <c r="O790" s="7" t="s">
        <v>328</v>
      </c>
      <c r="P790">
        <v>1977</v>
      </c>
      <c r="Q790">
        <v>2007</v>
      </c>
      <c r="R790" t="s">
        <v>247</v>
      </c>
      <c r="S790">
        <v>0</v>
      </c>
      <c r="T790">
        <v>1</v>
      </c>
      <c r="U790">
        <v>0</v>
      </c>
      <c r="W790">
        <v>0</v>
      </c>
      <c r="Z790">
        <v>0</v>
      </c>
      <c r="AA790">
        <v>1</v>
      </c>
      <c r="AB790">
        <v>1</v>
      </c>
      <c r="AC790">
        <v>0</v>
      </c>
      <c r="AD790">
        <v>0</v>
      </c>
      <c r="AE790">
        <v>0</v>
      </c>
      <c r="AF790">
        <v>0</v>
      </c>
      <c r="AG790">
        <v>1</v>
      </c>
      <c r="AH790">
        <v>0</v>
      </c>
      <c r="AI790">
        <v>33</v>
      </c>
      <c r="AJ790">
        <v>19</v>
      </c>
      <c r="AK790">
        <v>0</v>
      </c>
    </row>
    <row r="791" spans="1:37" x14ac:dyDescent="0.25">
      <c r="A791" s="18" t="s">
        <v>753</v>
      </c>
      <c r="B791" s="18" t="s">
        <v>355</v>
      </c>
      <c r="C791">
        <v>2015</v>
      </c>
      <c r="D791" s="3" t="s">
        <v>25</v>
      </c>
      <c r="E791" s="3" t="s">
        <v>610</v>
      </c>
      <c r="F791" s="31">
        <v>0</v>
      </c>
      <c r="G791" s="24">
        <v>0</v>
      </c>
      <c r="H791" s="5">
        <v>-7.4899999999999994E-2</v>
      </c>
      <c r="I791" s="5">
        <v>3.44E-2</v>
      </c>
      <c r="J791" s="18" t="s">
        <v>762</v>
      </c>
      <c r="K791" s="19" t="s">
        <v>761</v>
      </c>
      <c r="L791" s="4">
        <v>6918</v>
      </c>
      <c r="M791" s="7" t="s">
        <v>289</v>
      </c>
      <c r="N791" s="7" t="s">
        <v>826</v>
      </c>
      <c r="O791" s="7" t="s">
        <v>356</v>
      </c>
      <c r="P791">
        <v>1975</v>
      </c>
      <c r="Q791">
        <v>2012</v>
      </c>
      <c r="R791" t="s">
        <v>247</v>
      </c>
      <c r="S791">
        <v>0</v>
      </c>
      <c r="T791">
        <v>1</v>
      </c>
      <c r="U791">
        <v>0</v>
      </c>
      <c r="Z791">
        <v>0</v>
      </c>
      <c r="AA791">
        <v>1</v>
      </c>
      <c r="AB791">
        <v>1</v>
      </c>
      <c r="AC791">
        <v>0</v>
      </c>
      <c r="AD791">
        <v>0</v>
      </c>
      <c r="AE791">
        <v>0</v>
      </c>
      <c r="AF791">
        <v>0</v>
      </c>
      <c r="AG791">
        <v>1</v>
      </c>
      <c r="AH791">
        <v>0</v>
      </c>
      <c r="AI791">
        <v>33</v>
      </c>
      <c r="AJ791">
        <v>19</v>
      </c>
      <c r="AK791">
        <v>0</v>
      </c>
    </row>
    <row r="792" spans="1:37" x14ac:dyDescent="0.25">
      <c r="A792" s="18" t="s">
        <v>753</v>
      </c>
      <c r="B792" s="18" t="s">
        <v>355</v>
      </c>
      <c r="C792">
        <v>2015</v>
      </c>
      <c r="D792" s="3" t="s">
        <v>25</v>
      </c>
      <c r="E792" s="3" t="s">
        <v>610</v>
      </c>
      <c r="F792" s="31">
        <v>0</v>
      </c>
      <c r="G792" s="24">
        <v>0</v>
      </c>
      <c r="H792" s="5">
        <v>-7.1099999999999997E-2</v>
      </c>
      <c r="I792" s="5">
        <v>3.5700000000000003E-2</v>
      </c>
      <c r="J792" s="18" t="s">
        <v>763</v>
      </c>
      <c r="K792" s="19" t="s">
        <v>761</v>
      </c>
      <c r="L792" s="4">
        <v>6918</v>
      </c>
      <c r="M792" s="7" t="s">
        <v>289</v>
      </c>
      <c r="N792" s="7" t="s">
        <v>826</v>
      </c>
      <c r="O792" s="7" t="s">
        <v>356</v>
      </c>
      <c r="P792">
        <v>1975</v>
      </c>
      <c r="Q792">
        <v>2012</v>
      </c>
      <c r="R792" t="s">
        <v>247</v>
      </c>
      <c r="S792">
        <v>0</v>
      </c>
      <c r="T792">
        <v>1</v>
      </c>
      <c r="U792">
        <v>0</v>
      </c>
      <c r="Z792">
        <v>0</v>
      </c>
      <c r="AA792">
        <v>1</v>
      </c>
      <c r="AB792">
        <v>1</v>
      </c>
      <c r="AC792">
        <v>0</v>
      </c>
      <c r="AD792">
        <v>0</v>
      </c>
      <c r="AE792">
        <v>0</v>
      </c>
      <c r="AF792">
        <v>0</v>
      </c>
      <c r="AG792">
        <v>1</v>
      </c>
      <c r="AH792">
        <v>0</v>
      </c>
      <c r="AI792">
        <v>33</v>
      </c>
      <c r="AJ792">
        <v>19</v>
      </c>
      <c r="AK792">
        <v>0</v>
      </c>
    </row>
    <row r="793" spans="1:37" x14ac:dyDescent="0.25">
      <c r="A793" s="18" t="s">
        <v>753</v>
      </c>
      <c r="B793" s="18" t="s">
        <v>355</v>
      </c>
      <c r="C793">
        <v>2015</v>
      </c>
      <c r="D793" s="3" t="s">
        <v>25</v>
      </c>
      <c r="E793" s="3" t="s">
        <v>610</v>
      </c>
      <c r="F793" s="31">
        <v>0</v>
      </c>
      <c r="G793" s="24">
        <v>0</v>
      </c>
      <c r="H793" s="5">
        <v>-0.1024</v>
      </c>
      <c r="I793" s="5">
        <v>3.9100000000000003E-2</v>
      </c>
      <c r="J793" s="18" t="s">
        <v>764</v>
      </c>
      <c r="K793" s="19" t="s">
        <v>761</v>
      </c>
      <c r="L793" s="4">
        <v>2245</v>
      </c>
      <c r="M793" s="7" t="s">
        <v>250</v>
      </c>
      <c r="N793" s="7" t="s">
        <v>826</v>
      </c>
      <c r="O793" s="7" t="s">
        <v>356</v>
      </c>
      <c r="P793">
        <v>1990</v>
      </c>
      <c r="Q793">
        <v>2012</v>
      </c>
      <c r="R793" t="s">
        <v>247</v>
      </c>
      <c r="S793">
        <v>0</v>
      </c>
      <c r="T793">
        <v>1</v>
      </c>
      <c r="U793">
        <v>0</v>
      </c>
      <c r="Z793">
        <v>0</v>
      </c>
      <c r="AA793">
        <v>1</v>
      </c>
      <c r="AB793">
        <v>1</v>
      </c>
      <c r="AC793">
        <v>0</v>
      </c>
      <c r="AD793">
        <v>0</v>
      </c>
      <c r="AE793">
        <v>0</v>
      </c>
      <c r="AF793">
        <v>0</v>
      </c>
      <c r="AG793">
        <v>1</v>
      </c>
      <c r="AH793">
        <v>0</v>
      </c>
      <c r="AI793">
        <v>33</v>
      </c>
      <c r="AJ793">
        <v>19</v>
      </c>
      <c r="AK793">
        <v>0</v>
      </c>
    </row>
    <row r="794" spans="1:37" x14ac:dyDescent="0.25">
      <c r="A794" s="18" t="s">
        <v>753</v>
      </c>
      <c r="B794" s="18" t="s">
        <v>355</v>
      </c>
      <c r="C794">
        <v>2015</v>
      </c>
      <c r="D794" s="3" t="s">
        <v>25</v>
      </c>
      <c r="E794" s="3" t="s">
        <v>610</v>
      </c>
      <c r="F794" s="31">
        <v>0</v>
      </c>
      <c r="G794" s="24">
        <v>0</v>
      </c>
      <c r="H794" s="5">
        <v>-0.108</v>
      </c>
      <c r="I794" s="5">
        <v>4.3799999999999999E-2</v>
      </c>
      <c r="J794" s="18" t="s">
        <v>765</v>
      </c>
      <c r="K794" s="19" t="s">
        <v>761</v>
      </c>
      <c r="L794" s="4">
        <v>2245</v>
      </c>
      <c r="M794" s="7" t="s">
        <v>250</v>
      </c>
      <c r="N794" s="7" t="s">
        <v>826</v>
      </c>
      <c r="O794" s="7" t="s">
        <v>356</v>
      </c>
      <c r="P794">
        <v>1990</v>
      </c>
      <c r="Q794">
        <v>2012</v>
      </c>
      <c r="R794" t="s">
        <v>247</v>
      </c>
      <c r="S794">
        <v>0</v>
      </c>
      <c r="T794">
        <v>1</v>
      </c>
      <c r="U794">
        <v>0</v>
      </c>
      <c r="Z794">
        <v>0</v>
      </c>
      <c r="AA794">
        <v>1</v>
      </c>
      <c r="AB794">
        <v>1</v>
      </c>
      <c r="AC794">
        <v>0</v>
      </c>
      <c r="AD794">
        <v>0</v>
      </c>
      <c r="AE794">
        <v>0</v>
      </c>
      <c r="AF794">
        <v>0</v>
      </c>
      <c r="AG794">
        <v>1</v>
      </c>
      <c r="AH794">
        <v>0</v>
      </c>
      <c r="AI794">
        <v>33</v>
      </c>
      <c r="AJ794">
        <v>19</v>
      </c>
      <c r="AK794">
        <v>0</v>
      </c>
    </row>
    <row r="795" spans="1:37" x14ac:dyDescent="0.25">
      <c r="A795" s="18" t="s">
        <v>753</v>
      </c>
      <c r="B795" s="18" t="s">
        <v>355</v>
      </c>
      <c r="C795">
        <v>2015</v>
      </c>
      <c r="D795" s="3" t="s">
        <v>25</v>
      </c>
      <c r="E795" s="3" t="s">
        <v>610</v>
      </c>
      <c r="F795" s="31">
        <v>0</v>
      </c>
      <c r="G795" s="24">
        <v>0</v>
      </c>
      <c r="H795">
        <v>-7.0000000000000007E-2</v>
      </c>
      <c r="I795">
        <v>3.6799999999999999E-2</v>
      </c>
      <c r="J795" s="18" t="s">
        <v>771</v>
      </c>
      <c r="K795" s="19" t="s">
        <v>761</v>
      </c>
      <c r="L795">
        <v>6867</v>
      </c>
      <c r="M795" s="7" t="s">
        <v>289</v>
      </c>
      <c r="N795" s="7" t="s">
        <v>826</v>
      </c>
      <c r="O795" s="7" t="s">
        <v>356</v>
      </c>
      <c r="P795">
        <v>1975</v>
      </c>
      <c r="Q795">
        <v>2012</v>
      </c>
      <c r="R795" t="s">
        <v>247</v>
      </c>
      <c r="S795">
        <v>0</v>
      </c>
      <c r="T795">
        <v>1</v>
      </c>
      <c r="U795">
        <v>0</v>
      </c>
      <c r="Z795">
        <v>0</v>
      </c>
      <c r="AA795">
        <v>1</v>
      </c>
      <c r="AB795">
        <v>1</v>
      </c>
      <c r="AC795">
        <v>0</v>
      </c>
      <c r="AD795">
        <v>0</v>
      </c>
      <c r="AE795">
        <v>0</v>
      </c>
      <c r="AF795">
        <v>0</v>
      </c>
      <c r="AG795">
        <v>1</v>
      </c>
      <c r="AH795">
        <v>0</v>
      </c>
      <c r="AI795">
        <v>33</v>
      </c>
      <c r="AJ795">
        <v>19</v>
      </c>
      <c r="AK795">
        <v>0</v>
      </c>
    </row>
    <row r="796" spans="1:37" x14ac:dyDescent="0.25">
      <c r="A796" s="18" t="s">
        <v>753</v>
      </c>
      <c r="B796" s="18" t="s">
        <v>355</v>
      </c>
      <c r="C796">
        <v>2015</v>
      </c>
      <c r="D796" s="3" t="s">
        <v>25</v>
      </c>
      <c r="E796" s="3" t="s">
        <v>610</v>
      </c>
      <c r="F796" s="31">
        <v>0</v>
      </c>
      <c r="G796" s="24">
        <v>0</v>
      </c>
      <c r="H796">
        <v>-7.4999999999999997E-2</v>
      </c>
      <c r="I796">
        <v>3.5799999999999998E-2</v>
      </c>
      <c r="J796" s="18" t="s">
        <v>772</v>
      </c>
      <c r="K796" s="19" t="s">
        <v>761</v>
      </c>
      <c r="L796">
        <v>6816</v>
      </c>
      <c r="M796" s="7" t="s">
        <v>289</v>
      </c>
      <c r="N796" s="7" t="s">
        <v>826</v>
      </c>
      <c r="O796" s="7" t="s">
        <v>356</v>
      </c>
      <c r="P796">
        <v>1975</v>
      </c>
      <c r="Q796">
        <v>2012</v>
      </c>
      <c r="R796" t="s">
        <v>247</v>
      </c>
      <c r="S796">
        <v>0</v>
      </c>
      <c r="T796">
        <v>1</v>
      </c>
      <c r="U796">
        <v>0</v>
      </c>
      <c r="Z796">
        <v>0</v>
      </c>
      <c r="AA796">
        <v>1</v>
      </c>
      <c r="AB796">
        <v>1</v>
      </c>
      <c r="AC796">
        <v>0</v>
      </c>
      <c r="AD796">
        <v>0</v>
      </c>
      <c r="AE796">
        <v>0</v>
      </c>
      <c r="AF796">
        <v>0</v>
      </c>
      <c r="AG796">
        <v>1</v>
      </c>
      <c r="AH796">
        <v>0</v>
      </c>
      <c r="AI796">
        <v>33</v>
      </c>
      <c r="AJ796">
        <v>19</v>
      </c>
      <c r="AK796">
        <v>0</v>
      </c>
    </row>
    <row r="797" spans="1:37" x14ac:dyDescent="0.25">
      <c r="A797" s="18" t="s">
        <v>753</v>
      </c>
      <c r="B797" s="18" t="s">
        <v>355</v>
      </c>
      <c r="C797">
        <v>2015</v>
      </c>
      <c r="D797" s="3" t="s">
        <v>25</v>
      </c>
      <c r="E797" s="3" t="s">
        <v>610</v>
      </c>
      <c r="F797" s="31">
        <v>0</v>
      </c>
      <c r="G797" s="24">
        <v>0</v>
      </c>
      <c r="H797">
        <v>-6.59E-2</v>
      </c>
      <c r="I797">
        <v>3.6700000000000003E-2</v>
      </c>
      <c r="J797" s="18" t="s">
        <v>773</v>
      </c>
      <c r="K797" s="19" t="s">
        <v>761</v>
      </c>
      <c r="L797">
        <v>6816</v>
      </c>
      <c r="M797" s="7" t="s">
        <v>289</v>
      </c>
      <c r="N797" s="7" t="s">
        <v>826</v>
      </c>
      <c r="O797" s="7" t="s">
        <v>356</v>
      </c>
      <c r="P797">
        <v>1975</v>
      </c>
      <c r="Q797">
        <v>2012</v>
      </c>
      <c r="R797" t="s">
        <v>247</v>
      </c>
      <c r="S797">
        <v>0</v>
      </c>
      <c r="T797">
        <v>1</v>
      </c>
      <c r="U797">
        <v>0</v>
      </c>
      <c r="Z797">
        <v>0</v>
      </c>
      <c r="AA797">
        <v>1</v>
      </c>
      <c r="AB797">
        <v>1</v>
      </c>
      <c r="AC797">
        <v>0</v>
      </c>
      <c r="AD797">
        <v>0</v>
      </c>
      <c r="AE797">
        <v>0</v>
      </c>
      <c r="AF797">
        <v>0</v>
      </c>
      <c r="AG797">
        <v>1</v>
      </c>
      <c r="AH797">
        <v>0</v>
      </c>
      <c r="AI797">
        <v>33</v>
      </c>
      <c r="AJ797">
        <v>19</v>
      </c>
      <c r="AK797">
        <v>0</v>
      </c>
    </row>
    <row r="798" spans="1:37" x14ac:dyDescent="0.25">
      <c r="A798" s="18" t="s">
        <v>753</v>
      </c>
      <c r="B798" s="18" t="s">
        <v>355</v>
      </c>
      <c r="C798">
        <v>2015</v>
      </c>
      <c r="D798" s="3" t="s">
        <v>25</v>
      </c>
      <c r="E798" s="3" t="s">
        <v>610</v>
      </c>
      <c r="F798" s="31">
        <v>0</v>
      </c>
      <c r="G798" s="24">
        <v>0</v>
      </c>
      <c r="H798">
        <v>-5.5100000000000003E-2</v>
      </c>
      <c r="I798">
        <v>3.4200000000000001E-2</v>
      </c>
      <c r="J798" s="18" t="s">
        <v>774</v>
      </c>
      <c r="K798" s="19" t="s">
        <v>761</v>
      </c>
      <c r="L798">
        <v>6918</v>
      </c>
      <c r="M798" s="7" t="s">
        <v>289</v>
      </c>
      <c r="N798" s="7" t="s">
        <v>826</v>
      </c>
      <c r="O798" s="7" t="s">
        <v>356</v>
      </c>
      <c r="P798">
        <v>1975</v>
      </c>
      <c r="Q798">
        <v>2012</v>
      </c>
      <c r="R798" t="s">
        <v>247</v>
      </c>
      <c r="S798">
        <v>0</v>
      </c>
      <c r="T798">
        <v>1</v>
      </c>
      <c r="U798">
        <v>0</v>
      </c>
      <c r="Z798">
        <v>0</v>
      </c>
      <c r="AA798">
        <v>1</v>
      </c>
      <c r="AB798">
        <v>1</v>
      </c>
      <c r="AC798">
        <v>0</v>
      </c>
      <c r="AD798">
        <v>0</v>
      </c>
      <c r="AE798">
        <v>0</v>
      </c>
      <c r="AF798">
        <v>0</v>
      </c>
      <c r="AG798">
        <v>1</v>
      </c>
      <c r="AH798">
        <v>0</v>
      </c>
      <c r="AI798">
        <v>33</v>
      </c>
      <c r="AJ798">
        <v>19</v>
      </c>
      <c r="AK798">
        <v>0</v>
      </c>
    </row>
    <row r="799" spans="1:37" x14ac:dyDescent="0.25">
      <c r="A799" s="18" t="s">
        <v>753</v>
      </c>
      <c r="B799" s="18" t="s">
        <v>355</v>
      </c>
      <c r="C799">
        <v>2015</v>
      </c>
      <c r="D799" s="3" t="s">
        <v>25</v>
      </c>
      <c r="E799" s="3" t="s">
        <v>610</v>
      </c>
      <c r="F799" s="31">
        <v>0</v>
      </c>
      <c r="G799" s="24">
        <v>0</v>
      </c>
      <c r="H799">
        <v>-5.5899999999999998E-2</v>
      </c>
      <c r="I799">
        <v>3.3099999999999997E-2</v>
      </c>
      <c r="J799" s="18" t="s">
        <v>775</v>
      </c>
      <c r="K799" s="19" t="s">
        <v>761</v>
      </c>
      <c r="L799">
        <v>6698</v>
      </c>
      <c r="M799" s="7" t="s">
        <v>289</v>
      </c>
      <c r="N799" s="7" t="s">
        <v>826</v>
      </c>
      <c r="O799" s="7" t="s">
        <v>356</v>
      </c>
      <c r="P799">
        <v>1975</v>
      </c>
      <c r="Q799">
        <v>2012</v>
      </c>
      <c r="R799" t="s">
        <v>247</v>
      </c>
      <c r="S799">
        <v>0</v>
      </c>
      <c r="T799">
        <v>1</v>
      </c>
      <c r="U799">
        <v>0</v>
      </c>
      <c r="Z799">
        <v>0</v>
      </c>
      <c r="AA799">
        <v>1</v>
      </c>
      <c r="AB799">
        <v>1</v>
      </c>
      <c r="AC799">
        <v>0</v>
      </c>
      <c r="AD799">
        <v>0</v>
      </c>
      <c r="AE799">
        <v>0</v>
      </c>
      <c r="AF799">
        <v>0</v>
      </c>
      <c r="AG799">
        <v>1</v>
      </c>
      <c r="AH799">
        <v>0</v>
      </c>
      <c r="AI799">
        <v>33</v>
      </c>
      <c r="AJ799">
        <v>19</v>
      </c>
      <c r="AK799">
        <v>0</v>
      </c>
    </row>
    <row r="800" spans="1:37" x14ac:dyDescent="0.25">
      <c r="A800" s="18" t="s">
        <v>753</v>
      </c>
      <c r="B800" s="18" t="s">
        <v>355</v>
      </c>
      <c r="C800">
        <v>2015</v>
      </c>
      <c r="D800" s="3" t="s">
        <v>25</v>
      </c>
      <c r="E800" s="3" t="s">
        <v>610</v>
      </c>
      <c r="F800" s="31">
        <v>0</v>
      </c>
      <c r="G800" s="24">
        <v>0</v>
      </c>
      <c r="H800">
        <v>-7.0000000000000007E-2</v>
      </c>
      <c r="I800">
        <v>3.5499999999999997E-2</v>
      </c>
      <c r="J800" s="18" t="s">
        <v>776</v>
      </c>
      <c r="K800" s="19" t="s">
        <v>761</v>
      </c>
      <c r="L800">
        <v>5898</v>
      </c>
      <c r="M800" s="7" t="s">
        <v>289</v>
      </c>
      <c r="N800" s="7" t="s">
        <v>826</v>
      </c>
      <c r="O800" s="7" t="s">
        <v>356</v>
      </c>
      <c r="P800">
        <v>1975</v>
      </c>
      <c r="Q800">
        <v>2012</v>
      </c>
      <c r="R800" t="s">
        <v>247</v>
      </c>
      <c r="S800">
        <v>0</v>
      </c>
      <c r="T800">
        <v>1</v>
      </c>
      <c r="U800">
        <v>0</v>
      </c>
      <c r="Z800">
        <v>0</v>
      </c>
      <c r="AA800">
        <v>1</v>
      </c>
      <c r="AB800">
        <v>1</v>
      </c>
      <c r="AC800">
        <v>0</v>
      </c>
      <c r="AD800">
        <v>0</v>
      </c>
      <c r="AE800">
        <v>0</v>
      </c>
      <c r="AF800">
        <v>0</v>
      </c>
      <c r="AG800">
        <v>1</v>
      </c>
      <c r="AH800">
        <v>0</v>
      </c>
      <c r="AI800">
        <v>33</v>
      </c>
      <c r="AJ800">
        <v>19</v>
      </c>
      <c r="AK800">
        <v>0</v>
      </c>
    </row>
    <row r="801" spans="1:37" x14ac:dyDescent="0.25">
      <c r="A801" s="18" t="s">
        <v>753</v>
      </c>
      <c r="B801" s="18" t="s">
        <v>355</v>
      </c>
      <c r="C801">
        <v>2015</v>
      </c>
      <c r="D801" s="3" t="s">
        <v>25</v>
      </c>
      <c r="E801" s="3" t="s">
        <v>610</v>
      </c>
      <c r="F801" s="31">
        <v>0</v>
      </c>
      <c r="G801" s="24">
        <v>0</v>
      </c>
      <c r="H801">
        <v>-9.5600000000000004E-2</v>
      </c>
      <c r="I801">
        <v>3.7100000000000001E-2</v>
      </c>
      <c r="J801" s="18" t="s">
        <v>782</v>
      </c>
      <c r="K801" s="19" t="s">
        <v>761</v>
      </c>
      <c r="L801">
        <v>2196</v>
      </c>
      <c r="M801" s="7" t="s">
        <v>250</v>
      </c>
      <c r="N801" s="7" t="s">
        <v>826</v>
      </c>
      <c r="O801" s="7" t="s">
        <v>356</v>
      </c>
      <c r="P801">
        <v>1990</v>
      </c>
      <c r="Q801">
        <v>2012</v>
      </c>
      <c r="R801" t="s">
        <v>247</v>
      </c>
      <c r="S801">
        <v>0</v>
      </c>
      <c r="T801">
        <v>1</v>
      </c>
      <c r="U801">
        <v>0</v>
      </c>
      <c r="Z801">
        <v>0</v>
      </c>
      <c r="AA801">
        <v>1</v>
      </c>
      <c r="AB801">
        <v>1</v>
      </c>
      <c r="AC801">
        <v>0</v>
      </c>
      <c r="AD801">
        <v>0</v>
      </c>
      <c r="AE801">
        <v>0</v>
      </c>
      <c r="AF801">
        <v>0</v>
      </c>
      <c r="AG801">
        <v>1</v>
      </c>
      <c r="AH801">
        <v>0</v>
      </c>
      <c r="AI801">
        <v>33</v>
      </c>
      <c r="AJ801">
        <v>19</v>
      </c>
      <c r="AK801">
        <v>0</v>
      </c>
    </row>
    <row r="802" spans="1:37" x14ac:dyDescent="0.25">
      <c r="A802" s="18" t="s">
        <v>753</v>
      </c>
      <c r="B802" s="18" t="s">
        <v>355</v>
      </c>
      <c r="C802">
        <v>2015</v>
      </c>
      <c r="D802" s="3" t="s">
        <v>25</v>
      </c>
      <c r="E802" s="3" t="s">
        <v>610</v>
      </c>
      <c r="F802" s="31">
        <v>0</v>
      </c>
      <c r="G802" s="24">
        <v>0</v>
      </c>
      <c r="H802">
        <v>-0.1106</v>
      </c>
      <c r="I802">
        <v>3.8199999999999998E-2</v>
      </c>
      <c r="J802" s="18" t="s">
        <v>777</v>
      </c>
      <c r="K802" s="19" t="s">
        <v>761</v>
      </c>
      <c r="L802">
        <v>2147</v>
      </c>
      <c r="M802" s="7" t="s">
        <v>250</v>
      </c>
      <c r="N802" s="7" t="s">
        <v>826</v>
      </c>
      <c r="O802" s="7" t="s">
        <v>356</v>
      </c>
      <c r="P802">
        <v>1990</v>
      </c>
      <c r="Q802">
        <v>2012</v>
      </c>
      <c r="R802" t="s">
        <v>247</v>
      </c>
      <c r="S802">
        <v>0</v>
      </c>
      <c r="T802">
        <v>1</v>
      </c>
      <c r="U802">
        <v>0</v>
      </c>
      <c r="Z802">
        <v>0</v>
      </c>
      <c r="AA802">
        <v>1</v>
      </c>
      <c r="AB802">
        <v>1</v>
      </c>
      <c r="AC802">
        <v>0</v>
      </c>
      <c r="AD802">
        <v>0</v>
      </c>
      <c r="AE802">
        <v>0</v>
      </c>
      <c r="AF802">
        <v>0</v>
      </c>
      <c r="AG802">
        <v>1</v>
      </c>
      <c r="AH802">
        <v>0</v>
      </c>
      <c r="AI802">
        <v>33</v>
      </c>
      <c r="AJ802">
        <v>19</v>
      </c>
      <c r="AK802">
        <v>0</v>
      </c>
    </row>
    <row r="803" spans="1:37" x14ac:dyDescent="0.25">
      <c r="A803" s="18" t="s">
        <v>753</v>
      </c>
      <c r="B803" s="18" t="s">
        <v>355</v>
      </c>
      <c r="C803">
        <v>2015</v>
      </c>
      <c r="D803" s="3" t="s">
        <v>25</v>
      </c>
      <c r="E803" s="3" t="s">
        <v>610</v>
      </c>
      <c r="F803" s="31">
        <v>0</v>
      </c>
      <c r="G803" s="24">
        <v>0</v>
      </c>
      <c r="H803">
        <v>-0.10100000000000001</v>
      </c>
      <c r="I803">
        <v>3.9300000000000002E-2</v>
      </c>
      <c r="J803" s="18" t="s">
        <v>778</v>
      </c>
      <c r="K803" s="19" t="s">
        <v>761</v>
      </c>
      <c r="L803">
        <v>2147</v>
      </c>
      <c r="M803" s="7" t="s">
        <v>250</v>
      </c>
      <c r="N803" s="7" t="s">
        <v>826</v>
      </c>
      <c r="O803" s="7" t="s">
        <v>356</v>
      </c>
      <c r="P803">
        <v>1990</v>
      </c>
      <c r="Q803">
        <v>2012</v>
      </c>
      <c r="R803" t="s">
        <v>247</v>
      </c>
      <c r="S803">
        <v>0</v>
      </c>
      <c r="T803">
        <v>1</v>
      </c>
      <c r="U803">
        <v>0</v>
      </c>
      <c r="Z803">
        <v>0</v>
      </c>
      <c r="AA803">
        <v>1</v>
      </c>
      <c r="AB803">
        <v>1</v>
      </c>
      <c r="AC803">
        <v>0</v>
      </c>
      <c r="AD803">
        <v>0</v>
      </c>
      <c r="AE803">
        <v>0</v>
      </c>
      <c r="AF803">
        <v>0</v>
      </c>
      <c r="AG803">
        <v>1</v>
      </c>
      <c r="AH803">
        <v>0</v>
      </c>
      <c r="AI803">
        <v>33</v>
      </c>
      <c r="AJ803">
        <v>19</v>
      </c>
      <c r="AK803">
        <v>0</v>
      </c>
    </row>
    <row r="804" spans="1:37" x14ac:dyDescent="0.25">
      <c r="A804" s="18" t="s">
        <v>753</v>
      </c>
      <c r="B804" s="18" t="s">
        <v>355</v>
      </c>
      <c r="C804">
        <v>2015</v>
      </c>
      <c r="D804" s="3" t="s">
        <v>25</v>
      </c>
      <c r="E804" s="3" t="s">
        <v>610</v>
      </c>
      <c r="F804" s="31">
        <v>0</v>
      </c>
      <c r="G804" s="24">
        <v>0</v>
      </c>
      <c r="H804">
        <v>-7.6499999999999999E-2</v>
      </c>
      <c r="I804">
        <v>3.61E-2</v>
      </c>
      <c r="J804" s="18" t="s">
        <v>779</v>
      </c>
      <c r="K804" s="19" t="s">
        <v>761</v>
      </c>
      <c r="L804">
        <v>2245</v>
      </c>
      <c r="M804" s="7" t="s">
        <v>250</v>
      </c>
      <c r="N804" s="7" t="s">
        <v>826</v>
      </c>
      <c r="O804" s="7" t="s">
        <v>356</v>
      </c>
      <c r="P804">
        <v>1990</v>
      </c>
      <c r="Q804">
        <v>2012</v>
      </c>
      <c r="R804" t="s">
        <v>247</v>
      </c>
      <c r="S804">
        <v>0</v>
      </c>
      <c r="T804">
        <v>1</v>
      </c>
      <c r="U804">
        <v>0</v>
      </c>
      <c r="Z804">
        <v>0</v>
      </c>
      <c r="AA804">
        <v>1</v>
      </c>
      <c r="AB804">
        <v>1</v>
      </c>
      <c r="AC804">
        <v>0</v>
      </c>
      <c r="AD804">
        <v>0</v>
      </c>
      <c r="AE804">
        <v>0</v>
      </c>
      <c r="AF804">
        <v>0</v>
      </c>
      <c r="AG804">
        <v>1</v>
      </c>
      <c r="AH804">
        <v>0</v>
      </c>
      <c r="AI804">
        <v>33</v>
      </c>
      <c r="AJ804">
        <v>19</v>
      </c>
      <c r="AK804">
        <v>0</v>
      </c>
    </row>
    <row r="805" spans="1:37" x14ac:dyDescent="0.25">
      <c r="A805" s="18" t="s">
        <v>753</v>
      </c>
      <c r="B805" s="18" t="s">
        <v>355</v>
      </c>
      <c r="C805">
        <v>2015</v>
      </c>
      <c r="D805" s="3" t="s">
        <v>25</v>
      </c>
      <c r="E805" s="3" t="s">
        <v>610</v>
      </c>
      <c r="F805" s="31">
        <v>0</v>
      </c>
      <c r="G805" s="24">
        <v>0</v>
      </c>
      <c r="H805">
        <v>-6.9500000000000006E-2</v>
      </c>
      <c r="I805">
        <v>3.5400000000000001E-2</v>
      </c>
      <c r="J805" s="18" t="s">
        <v>780</v>
      </c>
      <c r="K805" s="19" t="s">
        <v>761</v>
      </c>
      <c r="L805">
        <v>2026</v>
      </c>
      <c r="M805" s="7" t="s">
        <v>250</v>
      </c>
      <c r="N805" s="7" t="s">
        <v>826</v>
      </c>
      <c r="O805" s="7" t="s">
        <v>356</v>
      </c>
      <c r="P805">
        <v>1990</v>
      </c>
      <c r="Q805">
        <v>2012</v>
      </c>
      <c r="R805" t="s">
        <v>247</v>
      </c>
      <c r="S805">
        <v>0</v>
      </c>
      <c r="T805">
        <v>1</v>
      </c>
      <c r="U805">
        <v>0</v>
      </c>
      <c r="Z805">
        <v>0</v>
      </c>
      <c r="AA805">
        <v>1</v>
      </c>
      <c r="AB805">
        <v>1</v>
      </c>
      <c r="AC805">
        <v>0</v>
      </c>
      <c r="AD805">
        <v>0</v>
      </c>
      <c r="AE805">
        <v>0</v>
      </c>
      <c r="AF805">
        <v>0</v>
      </c>
      <c r="AG805">
        <v>1</v>
      </c>
      <c r="AH805">
        <v>0</v>
      </c>
      <c r="AI805">
        <v>33</v>
      </c>
      <c r="AJ805">
        <v>19</v>
      </c>
      <c r="AK805">
        <v>0</v>
      </c>
    </row>
    <row r="806" spans="1:37" x14ac:dyDescent="0.25">
      <c r="A806" s="18" t="s">
        <v>753</v>
      </c>
      <c r="B806" s="18" t="s">
        <v>355</v>
      </c>
      <c r="C806">
        <v>2015</v>
      </c>
      <c r="D806" s="3" t="s">
        <v>25</v>
      </c>
      <c r="E806" s="3" t="s">
        <v>610</v>
      </c>
      <c r="F806" s="31">
        <v>0</v>
      </c>
      <c r="G806" s="24">
        <v>0</v>
      </c>
      <c r="H806">
        <v>-0.11799999999999999</v>
      </c>
      <c r="I806">
        <v>4.9000000000000002E-2</v>
      </c>
      <c r="J806" s="18" t="s">
        <v>781</v>
      </c>
      <c r="K806" s="19" t="s">
        <v>761</v>
      </c>
      <c r="L806">
        <v>1366</v>
      </c>
      <c r="M806" s="7" t="s">
        <v>250</v>
      </c>
      <c r="N806" s="7" t="s">
        <v>826</v>
      </c>
      <c r="O806" s="7" t="s">
        <v>356</v>
      </c>
      <c r="P806">
        <v>1990</v>
      </c>
      <c r="Q806">
        <v>2012</v>
      </c>
      <c r="R806" t="s">
        <v>247</v>
      </c>
      <c r="S806">
        <v>0</v>
      </c>
      <c r="T806">
        <v>1</v>
      </c>
      <c r="U806">
        <v>0</v>
      </c>
      <c r="Z806">
        <v>0</v>
      </c>
      <c r="AA806">
        <v>1</v>
      </c>
      <c r="AB806">
        <v>1</v>
      </c>
      <c r="AC806">
        <v>0</v>
      </c>
      <c r="AD806">
        <v>0</v>
      </c>
      <c r="AE806">
        <v>0</v>
      </c>
      <c r="AF806">
        <v>0</v>
      </c>
      <c r="AG806">
        <v>1</v>
      </c>
      <c r="AH806">
        <v>0</v>
      </c>
      <c r="AI806">
        <v>33</v>
      </c>
      <c r="AJ806">
        <v>19</v>
      </c>
      <c r="AK806">
        <v>0</v>
      </c>
    </row>
    <row r="807" spans="1:37" x14ac:dyDescent="0.25">
      <c r="A807" s="27" t="s">
        <v>791</v>
      </c>
      <c r="B807" s="27" t="s">
        <v>792</v>
      </c>
      <c r="C807" s="28">
        <v>2015</v>
      </c>
      <c r="D807" s="3" t="s">
        <v>11</v>
      </c>
      <c r="E807" s="3" t="s">
        <v>769</v>
      </c>
      <c r="F807" s="31">
        <v>0</v>
      </c>
      <c r="G807" s="24">
        <v>0</v>
      </c>
      <c r="H807">
        <v>-0.23</v>
      </c>
      <c r="I807">
        <v>6.7000000000000004E-2</v>
      </c>
      <c r="J807" s="18" t="s">
        <v>793</v>
      </c>
      <c r="K807" s="19" t="s">
        <v>807</v>
      </c>
      <c r="L807" s="4">
        <v>102630</v>
      </c>
      <c r="M807" s="7" t="s">
        <v>250</v>
      </c>
      <c r="N807" s="7" t="s">
        <v>826</v>
      </c>
      <c r="O807" s="7" t="s">
        <v>356</v>
      </c>
      <c r="P807">
        <v>2000</v>
      </c>
      <c r="Q807">
        <v>2009</v>
      </c>
      <c r="R807" t="s">
        <v>247</v>
      </c>
      <c r="S807">
        <v>0</v>
      </c>
      <c r="T807">
        <v>1</v>
      </c>
      <c r="U807">
        <v>1</v>
      </c>
      <c r="V807" s="32" t="s">
        <v>60</v>
      </c>
      <c r="W807">
        <v>0</v>
      </c>
      <c r="Z807">
        <v>0</v>
      </c>
      <c r="AA807">
        <v>1</v>
      </c>
      <c r="AB807">
        <v>1</v>
      </c>
      <c r="AC807">
        <v>0</v>
      </c>
      <c r="AD807">
        <v>0</v>
      </c>
      <c r="AE807">
        <v>0</v>
      </c>
      <c r="AF807">
        <v>0</v>
      </c>
      <c r="AG807">
        <v>1</v>
      </c>
      <c r="AH807">
        <v>0</v>
      </c>
      <c r="AI807">
        <v>41</v>
      </c>
      <c r="AJ807">
        <v>22</v>
      </c>
      <c r="AK807">
        <v>0</v>
      </c>
    </row>
    <row r="808" spans="1:37" x14ac:dyDescent="0.25">
      <c r="A808" s="27" t="s">
        <v>791</v>
      </c>
      <c r="B808" s="27" t="s">
        <v>792</v>
      </c>
      <c r="C808" s="28">
        <v>2015</v>
      </c>
      <c r="D808" s="3" t="s">
        <v>11</v>
      </c>
      <c r="E808" s="3" t="s">
        <v>769</v>
      </c>
      <c r="F808" s="31">
        <v>0</v>
      </c>
      <c r="G808" s="24">
        <v>0</v>
      </c>
      <c r="H808">
        <v>2.7E-2</v>
      </c>
      <c r="I808">
        <v>5.6000000000000001E-2</v>
      </c>
      <c r="J808" s="18" t="s">
        <v>794</v>
      </c>
      <c r="K808" s="19" t="s">
        <v>799</v>
      </c>
      <c r="L808" s="4">
        <v>102697</v>
      </c>
      <c r="M808" s="7" t="s">
        <v>250</v>
      </c>
      <c r="N808" s="7" t="s">
        <v>826</v>
      </c>
      <c r="O808" s="7" t="s">
        <v>356</v>
      </c>
      <c r="P808">
        <v>2000</v>
      </c>
      <c r="Q808">
        <v>2009</v>
      </c>
      <c r="R808" t="s">
        <v>247</v>
      </c>
      <c r="S808">
        <v>0</v>
      </c>
      <c r="T808">
        <v>1</v>
      </c>
      <c r="U808">
        <v>1</v>
      </c>
      <c r="V808" s="32" t="s">
        <v>565</v>
      </c>
      <c r="W808">
        <v>0</v>
      </c>
      <c r="Z808">
        <v>0</v>
      </c>
      <c r="AA808">
        <v>1</v>
      </c>
      <c r="AB808">
        <v>1</v>
      </c>
      <c r="AC808">
        <v>0</v>
      </c>
      <c r="AD808">
        <v>0</v>
      </c>
      <c r="AE808">
        <v>0</v>
      </c>
      <c r="AF808">
        <v>0</v>
      </c>
      <c r="AG808">
        <v>1</v>
      </c>
      <c r="AH808">
        <v>0</v>
      </c>
      <c r="AI808">
        <v>41</v>
      </c>
      <c r="AJ808">
        <v>22</v>
      </c>
      <c r="AK808">
        <v>0</v>
      </c>
    </row>
    <row r="809" spans="1:37" x14ac:dyDescent="0.25">
      <c r="A809" s="27" t="s">
        <v>791</v>
      </c>
      <c r="B809" s="27" t="s">
        <v>792</v>
      </c>
      <c r="C809" s="28">
        <v>2015</v>
      </c>
      <c r="D809" s="3" t="s">
        <v>11</v>
      </c>
      <c r="E809" s="3" t="s">
        <v>769</v>
      </c>
      <c r="F809" s="31">
        <v>0</v>
      </c>
      <c r="G809" s="24">
        <v>0</v>
      </c>
      <c r="H809">
        <v>0.03</v>
      </c>
      <c r="I809">
        <v>5.3999999999999999E-2</v>
      </c>
      <c r="J809" s="18" t="s">
        <v>795</v>
      </c>
      <c r="K809" s="19" t="s">
        <v>800</v>
      </c>
      <c r="L809" s="4">
        <v>102844</v>
      </c>
      <c r="M809" s="7" t="s">
        <v>250</v>
      </c>
      <c r="N809" s="7" t="s">
        <v>826</v>
      </c>
      <c r="O809" s="7" t="s">
        <v>356</v>
      </c>
      <c r="P809">
        <v>2000</v>
      </c>
      <c r="Q809">
        <v>2009</v>
      </c>
      <c r="R809" t="s">
        <v>247</v>
      </c>
      <c r="S809">
        <v>0</v>
      </c>
      <c r="T809">
        <v>1</v>
      </c>
      <c r="U809">
        <v>1</v>
      </c>
      <c r="V809" s="32" t="s">
        <v>565</v>
      </c>
      <c r="W809">
        <v>0</v>
      </c>
      <c r="Z809">
        <v>0</v>
      </c>
      <c r="AA809">
        <v>1</v>
      </c>
      <c r="AB809">
        <v>1</v>
      </c>
      <c r="AC809">
        <v>0</v>
      </c>
      <c r="AD809">
        <v>0</v>
      </c>
      <c r="AE809">
        <v>0</v>
      </c>
      <c r="AF809">
        <v>0</v>
      </c>
      <c r="AG809">
        <v>1</v>
      </c>
      <c r="AH809">
        <v>0</v>
      </c>
      <c r="AI809">
        <v>41</v>
      </c>
      <c r="AJ809">
        <v>22</v>
      </c>
      <c r="AK809">
        <v>0</v>
      </c>
    </row>
    <row r="810" spans="1:37" x14ac:dyDescent="0.25">
      <c r="A810" s="27" t="s">
        <v>791</v>
      </c>
      <c r="B810" s="27" t="s">
        <v>792</v>
      </c>
      <c r="C810" s="28">
        <v>2015</v>
      </c>
      <c r="D810" s="3" t="s">
        <v>11</v>
      </c>
      <c r="E810" s="3" t="s">
        <v>769</v>
      </c>
      <c r="F810" s="31">
        <v>1</v>
      </c>
      <c r="G810" s="24">
        <v>0</v>
      </c>
      <c r="H810">
        <v>-0.17299999999999999</v>
      </c>
      <c r="I810">
        <v>4.7E-2</v>
      </c>
      <c r="J810" s="18" t="s">
        <v>796</v>
      </c>
      <c r="K810" s="19" t="s">
        <v>807</v>
      </c>
      <c r="L810" s="4">
        <v>102630</v>
      </c>
      <c r="M810" s="7" t="s">
        <v>250</v>
      </c>
      <c r="N810" s="7" t="s">
        <v>826</v>
      </c>
      <c r="O810" s="7" t="s">
        <v>356</v>
      </c>
      <c r="P810">
        <v>2000</v>
      </c>
      <c r="Q810">
        <v>2009</v>
      </c>
      <c r="R810" t="s">
        <v>247</v>
      </c>
      <c r="S810">
        <v>0</v>
      </c>
      <c r="T810">
        <v>1</v>
      </c>
      <c r="U810">
        <v>1</v>
      </c>
      <c r="V810" s="32" t="s">
        <v>60</v>
      </c>
      <c r="W810">
        <v>0</v>
      </c>
      <c r="Z810">
        <v>1</v>
      </c>
      <c r="AA810">
        <v>0</v>
      </c>
      <c r="AB810">
        <v>1</v>
      </c>
      <c r="AC810">
        <v>0</v>
      </c>
      <c r="AD810">
        <v>0</v>
      </c>
      <c r="AE810">
        <v>0</v>
      </c>
      <c r="AF810">
        <v>0</v>
      </c>
      <c r="AG810">
        <v>1</v>
      </c>
      <c r="AH810">
        <v>0</v>
      </c>
      <c r="AI810">
        <v>41</v>
      </c>
      <c r="AJ810">
        <v>22</v>
      </c>
      <c r="AK810">
        <v>0</v>
      </c>
    </row>
    <row r="811" spans="1:37" x14ac:dyDescent="0.25">
      <c r="A811" s="27" t="s">
        <v>791</v>
      </c>
      <c r="B811" s="27" t="s">
        <v>792</v>
      </c>
      <c r="C811" s="28">
        <v>2015</v>
      </c>
      <c r="D811" s="3" t="s">
        <v>11</v>
      </c>
      <c r="E811" s="3" t="s">
        <v>769</v>
      </c>
      <c r="F811" s="31">
        <v>0</v>
      </c>
      <c r="G811" s="24">
        <v>0</v>
      </c>
      <c r="H811">
        <v>-4.5999999999999999E-2</v>
      </c>
      <c r="I811">
        <v>5.8999999999999997E-2</v>
      </c>
      <c r="J811" s="18" t="s">
        <v>797</v>
      </c>
      <c r="K811" s="19" t="s">
        <v>799</v>
      </c>
      <c r="L811" s="4">
        <v>102697</v>
      </c>
      <c r="M811" s="7" t="s">
        <v>250</v>
      </c>
      <c r="N811" s="7" t="s">
        <v>826</v>
      </c>
      <c r="O811" s="7" t="s">
        <v>356</v>
      </c>
      <c r="P811">
        <v>2000</v>
      </c>
      <c r="Q811">
        <v>2009</v>
      </c>
      <c r="R811" t="s">
        <v>247</v>
      </c>
      <c r="S811">
        <v>0</v>
      </c>
      <c r="T811">
        <v>1</v>
      </c>
      <c r="U811">
        <v>1</v>
      </c>
      <c r="V811" s="32" t="s">
        <v>565</v>
      </c>
      <c r="W811">
        <v>0</v>
      </c>
      <c r="Z811">
        <v>1</v>
      </c>
      <c r="AA811">
        <v>0</v>
      </c>
      <c r="AB811">
        <v>1</v>
      </c>
      <c r="AC811">
        <v>0</v>
      </c>
      <c r="AD811">
        <v>0</v>
      </c>
      <c r="AE811">
        <v>0</v>
      </c>
      <c r="AF811">
        <v>0</v>
      </c>
      <c r="AG811">
        <v>1</v>
      </c>
      <c r="AH811">
        <v>0</v>
      </c>
      <c r="AI811">
        <v>41</v>
      </c>
      <c r="AJ811">
        <v>22</v>
      </c>
      <c r="AK811">
        <v>0</v>
      </c>
    </row>
    <row r="812" spans="1:37" x14ac:dyDescent="0.25">
      <c r="A812" s="27" t="s">
        <v>791</v>
      </c>
      <c r="B812" s="27" t="s">
        <v>792</v>
      </c>
      <c r="C812" s="28">
        <v>2015</v>
      </c>
      <c r="D812" s="3" t="s">
        <v>11</v>
      </c>
      <c r="E812" s="3" t="s">
        <v>769</v>
      </c>
      <c r="F812" s="31">
        <v>0</v>
      </c>
      <c r="G812" s="24">
        <v>0</v>
      </c>
      <c r="H812">
        <v>7.2999999999999995E-2</v>
      </c>
      <c r="I812">
        <v>5.3999999999999999E-2</v>
      </c>
      <c r="J812" s="18" t="s">
        <v>798</v>
      </c>
      <c r="K812" s="19" t="s">
        <v>800</v>
      </c>
      <c r="L812" s="4">
        <v>102844</v>
      </c>
      <c r="M812" s="7" t="s">
        <v>250</v>
      </c>
      <c r="N812" s="7" t="s">
        <v>826</v>
      </c>
      <c r="O812" s="7" t="s">
        <v>356</v>
      </c>
      <c r="P812">
        <v>2000</v>
      </c>
      <c r="Q812">
        <v>2009</v>
      </c>
      <c r="R812" t="s">
        <v>247</v>
      </c>
      <c r="S812">
        <v>0</v>
      </c>
      <c r="T812">
        <v>1</v>
      </c>
      <c r="U812">
        <v>1</v>
      </c>
      <c r="V812" s="32" t="s">
        <v>565</v>
      </c>
      <c r="W812">
        <v>0</v>
      </c>
      <c r="Z812">
        <v>1</v>
      </c>
      <c r="AA812">
        <v>0</v>
      </c>
      <c r="AB812">
        <v>1</v>
      </c>
      <c r="AC812">
        <v>0</v>
      </c>
      <c r="AD812">
        <v>0</v>
      </c>
      <c r="AE812">
        <v>0</v>
      </c>
      <c r="AF812">
        <v>0</v>
      </c>
      <c r="AG812">
        <v>1</v>
      </c>
      <c r="AH812">
        <v>0</v>
      </c>
      <c r="AI812">
        <v>41</v>
      </c>
      <c r="AJ812">
        <v>22</v>
      </c>
      <c r="AK812">
        <v>0</v>
      </c>
    </row>
    <row r="813" spans="1:37" x14ac:dyDescent="0.25">
      <c r="A813" s="27" t="s">
        <v>791</v>
      </c>
      <c r="B813" s="27" t="s">
        <v>792</v>
      </c>
      <c r="C813" s="28">
        <v>2015</v>
      </c>
      <c r="D813" s="3" t="s">
        <v>11</v>
      </c>
      <c r="E813" s="3" t="s">
        <v>769</v>
      </c>
      <c r="F813" s="31">
        <v>0</v>
      </c>
      <c r="G813" s="24">
        <v>0</v>
      </c>
      <c r="H813">
        <v>-0.13900000000000001</v>
      </c>
      <c r="I813">
        <v>0.03</v>
      </c>
      <c r="J813" s="18" t="s">
        <v>801</v>
      </c>
      <c r="K813" s="19" t="s">
        <v>807</v>
      </c>
      <c r="L813" s="4">
        <v>47059</v>
      </c>
      <c r="M813" s="7" t="s">
        <v>250</v>
      </c>
      <c r="N813" s="7" t="s">
        <v>826</v>
      </c>
      <c r="O813" s="7" t="s">
        <v>356</v>
      </c>
      <c r="P813">
        <v>2004</v>
      </c>
      <c r="Q813">
        <v>2007</v>
      </c>
      <c r="R813" t="s">
        <v>247</v>
      </c>
      <c r="S813">
        <v>0</v>
      </c>
      <c r="T813">
        <v>1</v>
      </c>
      <c r="U813">
        <v>1</v>
      </c>
      <c r="V813" s="32" t="s">
        <v>60</v>
      </c>
      <c r="W813">
        <v>0</v>
      </c>
      <c r="Z813">
        <v>1</v>
      </c>
      <c r="AA813">
        <v>0</v>
      </c>
      <c r="AB813">
        <v>1</v>
      </c>
      <c r="AC813">
        <v>0</v>
      </c>
      <c r="AD813">
        <v>0</v>
      </c>
      <c r="AE813">
        <v>0</v>
      </c>
      <c r="AF813">
        <v>0</v>
      </c>
      <c r="AG813">
        <v>1</v>
      </c>
      <c r="AH813">
        <v>0</v>
      </c>
      <c r="AI813">
        <v>41</v>
      </c>
      <c r="AJ813">
        <v>22</v>
      </c>
      <c r="AK813">
        <v>0</v>
      </c>
    </row>
    <row r="814" spans="1:37" x14ac:dyDescent="0.25">
      <c r="A814" s="27" t="s">
        <v>791</v>
      </c>
      <c r="B814" s="27" t="s">
        <v>792</v>
      </c>
      <c r="C814" s="28">
        <v>2015</v>
      </c>
      <c r="D814" s="3" t="s">
        <v>11</v>
      </c>
      <c r="E814" s="3" t="s">
        <v>769</v>
      </c>
      <c r="F814" s="31">
        <v>0</v>
      </c>
      <c r="G814" s="24">
        <v>0</v>
      </c>
      <c r="H814">
        <v>-5.8999999999999997E-2</v>
      </c>
      <c r="I814">
        <v>3.3000000000000002E-2</v>
      </c>
      <c r="J814" s="18" t="s">
        <v>802</v>
      </c>
      <c r="K814" s="19" t="s">
        <v>799</v>
      </c>
      <c r="L814" s="4">
        <v>47081</v>
      </c>
      <c r="M814" s="7" t="s">
        <v>250</v>
      </c>
      <c r="N814" s="7" t="s">
        <v>826</v>
      </c>
      <c r="O814" s="7" t="s">
        <v>356</v>
      </c>
      <c r="P814">
        <v>2004</v>
      </c>
      <c r="Q814">
        <v>2007</v>
      </c>
      <c r="R814" t="s">
        <v>247</v>
      </c>
      <c r="S814">
        <v>0</v>
      </c>
      <c r="T814">
        <v>1</v>
      </c>
      <c r="U814">
        <v>1</v>
      </c>
      <c r="V814" s="32" t="s">
        <v>565</v>
      </c>
      <c r="W814">
        <v>0</v>
      </c>
      <c r="Z814">
        <v>1</v>
      </c>
      <c r="AA814">
        <v>0</v>
      </c>
      <c r="AB814">
        <v>1</v>
      </c>
      <c r="AC814">
        <v>0</v>
      </c>
      <c r="AD814">
        <v>0</v>
      </c>
      <c r="AE814">
        <v>0</v>
      </c>
      <c r="AF814">
        <v>0</v>
      </c>
      <c r="AG814">
        <v>1</v>
      </c>
      <c r="AH814">
        <v>0</v>
      </c>
      <c r="AI814">
        <v>41</v>
      </c>
      <c r="AJ814">
        <v>22</v>
      </c>
      <c r="AK814">
        <v>0</v>
      </c>
    </row>
    <row r="815" spans="1:37" x14ac:dyDescent="0.25">
      <c r="A815" s="27" t="s">
        <v>791</v>
      </c>
      <c r="B815" s="27" t="s">
        <v>792</v>
      </c>
      <c r="C815" s="28">
        <v>2015</v>
      </c>
      <c r="D815" s="3" t="s">
        <v>11</v>
      </c>
      <c r="E815" s="3" t="s">
        <v>769</v>
      </c>
      <c r="F815" s="31">
        <v>0</v>
      </c>
      <c r="G815" s="24">
        <v>0</v>
      </c>
      <c r="H815">
        <v>5.1999999999999998E-2</v>
      </c>
      <c r="I815">
        <v>2.8000000000000001E-2</v>
      </c>
      <c r="J815" s="18" t="s">
        <v>803</v>
      </c>
      <c r="K815" s="19" t="s">
        <v>800</v>
      </c>
      <c r="L815" s="4">
        <v>47163</v>
      </c>
      <c r="M815" s="7" t="s">
        <v>250</v>
      </c>
      <c r="N815" s="7" t="s">
        <v>826</v>
      </c>
      <c r="O815" s="7" t="s">
        <v>356</v>
      </c>
      <c r="P815">
        <v>2004</v>
      </c>
      <c r="Q815">
        <v>2007</v>
      </c>
      <c r="R815" t="s">
        <v>247</v>
      </c>
      <c r="S815">
        <v>0</v>
      </c>
      <c r="T815">
        <v>1</v>
      </c>
      <c r="U815">
        <v>1</v>
      </c>
      <c r="V815" s="32" t="s">
        <v>565</v>
      </c>
      <c r="W815">
        <v>0</v>
      </c>
      <c r="Z815">
        <v>1</v>
      </c>
      <c r="AA815">
        <v>0</v>
      </c>
      <c r="AB815">
        <v>1</v>
      </c>
      <c r="AC815">
        <v>0</v>
      </c>
      <c r="AD815">
        <v>0</v>
      </c>
      <c r="AE815">
        <v>0</v>
      </c>
      <c r="AF815">
        <v>0</v>
      </c>
      <c r="AG815">
        <v>1</v>
      </c>
      <c r="AH815">
        <v>0</v>
      </c>
      <c r="AI815">
        <v>41</v>
      </c>
      <c r="AJ815">
        <v>22</v>
      </c>
      <c r="AK815">
        <v>0</v>
      </c>
    </row>
    <row r="816" spans="1:37" x14ac:dyDescent="0.25">
      <c r="A816" s="27" t="s">
        <v>791</v>
      </c>
      <c r="B816" s="27" t="s">
        <v>792</v>
      </c>
      <c r="C816" s="28">
        <v>2015</v>
      </c>
      <c r="D816" s="3" t="s">
        <v>11</v>
      </c>
      <c r="E816" s="3" t="s">
        <v>769</v>
      </c>
      <c r="F816" s="31">
        <v>0</v>
      </c>
      <c r="G816" s="24">
        <v>0</v>
      </c>
      <c r="H816">
        <v>-0.42099999999999999</v>
      </c>
      <c r="I816">
        <v>3.3000000000000002E-2</v>
      </c>
      <c r="J816" s="18" t="s">
        <v>804</v>
      </c>
      <c r="K816" s="19" t="s">
        <v>807</v>
      </c>
      <c r="L816" s="4">
        <v>99545</v>
      </c>
      <c r="M816" s="7" t="s">
        <v>250</v>
      </c>
      <c r="N816" s="7" t="s">
        <v>826</v>
      </c>
      <c r="O816" s="7" t="s">
        <v>356</v>
      </c>
      <c r="P816">
        <v>2000</v>
      </c>
      <c r="Q816">
        <v>2009</v>
      </c>
      <c r="R816" t="s">
        <v>247</v>
      </c>
      <c r="S816">
        <v>0</v>
      </c>
      <c r="T816">
        <v>1</v>
      </c>
      <c r="U816">
        <v>1</v>
      </c>
      <c r="V816" s="32" t="s">
        <v>60</v>
      </c>
      <c r="W816">
        <v>0</v>
      </c>
      <c r="Z816">
        <v>0</v>
      </c>
      <c r="AA816">
        <v>1</v>
      </c>
      <c r="AB816">
        <v>1</v>
      </c>
      <c r="AC816">
        <v>0</v>
      </c>
      <c r="AD816">
        <v>0</v>
      </c>
      <c r="AE816">
        <v>0</v>
      </c>
      <c r="AF816">
        <v>0</v>
      </c>
      <c r="AG816">
        <v>1</v>
      </c>
      <c r="AH816">
        <v>0</v>
      </c>
      <c r="AI816">
        <v>41</v>
      </c>
      <c r="AJ816">
        <v>22</v>
      </c>
      <c r="AK816">
        <v>0</v>
      </c>
    </row>
    <row r="817" spans="1:37" x14ac:dyDescent="0.25">
      <c r="A817" s="27" t="s">
        <v>791</v>
      </c>
      <c r="B817" s="27" t="s">
        <v>792</v>
      </c>
      <c r="C817" s="28">
        <v>2015</v>
      </c>
      <c r="D817" s="3" t="s">
        <v>11</v>
      </c>
      <c r="E817" s="3" t="s">
        <v>769</v>
      </c>
      <c r="F817" s="31">
        <v>0</v>
      </c>
      <c r="G817" s="24">
        <v>0</v>
      </c>
      <c r="H817">
        <v>-0.156</v>
      </c>
      <c r="I817">
        <v>3.2000000000000001E-2</v>
      </c>
      <c r="J817" s="18" t="s">
        <v>805</v>
      </c>
      <c r="K817" s="19" t="s">
        <v>799</v>
      </c>
      <c r="L817" s="4">
        <v>99659</v>
      </c>
      <c r="M817" s="7" t="s">
        <v>250</v>
      </c>
      <c r="N817" s="7" t="s">
        <v>826</v>
      </c>
      <c r="O817" s="7" t="s">
        <v>356</v>
      </c>
      <c r="P817">
        <v>2000</v>
      </c>
      <c r="Q817">
        <v>2009</v>
      </c>
      <c r="R817" t="s">
        <v>247</v>
      </c>
      <c r="S817">
        <v>0</v>
      </c>
      <c r="T817">
        <v>1</v>
      </c>
      <c r="U817">
        <v>1</v>
      </c>
      <c r="V817" s="32" t="s">
        <v>565</v>
      </c>
      <c r="W817">
        <v>0</v>
      </c>
      <c r="Z817">
        <v>0</v>
      </c>
      <c r="AA817">
        <v>1</v>
      </c>
      <c r="AB817">
        <v>1</v>
      </c>
      <c r="AC817">
        <v>0</v>
      </c>
      <c r="AD817">
        <v>0</v>
      </c>
      <c r="AE817">
        <v>0</v>
      </c>
      <c r="AF817">
        <v>0</v>
      </c>
      <c r="AG817">
        <v>1</v>
      </c>
      <c r="AH817">
        <v>0</v>
      </c>
      <c r="AI817">
        <v>41</v>
      </c>
      <c r="AJ817">
        <v>22</v>
      </c>
      <c r="AK817">
        <v>0</v>
      </c>
    </row>
    <row r="818" spans="1:37" x14ac:dyDescent="0.25">
      <c r="A818" s="27" t="s">
        <v>791</v>
      </c>
      <c r="B818" s="27" t="s">
        <v>792</v>
      </c>
      <c r="C818" s="28">
        <v>2015</v>
      </c>
      <c r="D818" s="3" t="s">
        <v>11</v>
      </c>
      <c r="E818" s="3" t="s">
        <v>769</v>
      </c>
      <c r="F818" s="31">
        <v>0</v>
      </c>
      <c r="G818" s="24">
        <v>0</v>
      </c>
      <c r="H818">
        <v>-4.4999999999999998E-2</v>
      </c>
      <c r="I818">
        <v>2.1000000000000001E-2</v>
      </c>
      <c r="J818" s="18" t="s">
        <v>806</v>
      </c>
      <c r="K818" s="19" t="s">
        <v>800</v>
      </c>
      <c r="L818" s="4">
        <v>99829</v>
      </c>
      <c r="M818" s="7" t="s">
        <v>250</v>
      </c>
      <c r="N818" s="7" t="s">
        <v>826</v>
      </c>
      <c r="O818" s="7" t="s">
        <v>356</v>
      </c>
      <c r="P818">
        <v>2000</v>
      </c>
      <c r="Q818">
        <v>2009</v>
      </c>
      <c r="R818" t="s">
        <v>247</v>
      </c>
      <c r="S818">
        <v>0</v>
      </c>
      <c r="T818">
        <v>1</v>
      </c>
      <c r="U818">
        <v>1</v>
      </c>
      <c r="V818" s="32" t="s">
        <v>565</v>
      </c>
      <c r="W818">
        <v>0</v>
      </c>
      <c r="Z818">
        <v>0</v>
      </c>
      <c r="AA818">
        <v>1</v>
      </c>
      <c r="AB818">
        <v>1</v>
      </c>
      <c r="AC818">
        <v>0</v>
      </c>
      <c r="AD818">
        <v>0</v>
      </c>
      <c r="AE818">
        <v>0</v>
      </c>
      <c r="AF818">
        <v>0</v>
      </c>
      <c r="AG818">
        <v>1</v>
      </c>
      <c r="AH818">
        <v>0</v>
      </c>
      <c r="AI818">
        <v>41</v>
      </c>
      <c r="AJ818">
        <v>22</v>
      </c>
      <c r="AK818">
        <v>0</v>
      </c>
    </row>
    <row r="819" spans="1:37" x14ac:dyDescent="0.25">
      <c r="A819" s="18" t="s">
        <v>808</v>
      </c>
      <c r="B819" s="27" t="s">
        <v>809</v>
      </c>
      <c r="C819" s="28">
        <v>2016</v>
      </c>
      <c r="D819" s="3" t="s">
        <v>159</v>
      </c>
      <c r="E819" s="3" t="s">
        <v>769</v>
      </c>
      <c r="F819" s="31">
        <v>0</v>
      </c>
      <c r="G819" s="7">
        <v>0</v>
      </c>
      <c r="H819" s="7">
        <v>-0.45</v>
      </c>
      <c r="I819" s="5">
        <v>0.16800000000000001</v>
      </c>
      <c r="J819" s="18" t="s">
        <v>810</v>
      </c>
      <c r="K819" s="19" t="s">
        <v>812</v>
      </c>
      <c r="L819" s="4">
        <v>4386</v>
      </c>
      <c r="M819" s="7" t="s">
        <v>252</v>
      </c>
      <c r="N819" s="7" t="s">
        <v>825</v>
      </c>
      <c r="O819" s="7" t="s">
        <v>356</v>
      </c>
      <c r="P819">
        <v>1990</v>
      </c>
      <c r="Q819">
        <v>2011</v>
      </c>
      <c r="R819" t="s">
        <v>247</v>
      </c>
      <c r="S819">
        <v>1</v>
      </c>
      <c r="T819">
        <v>0</v>
      </c>
      <c r="U819">
        <v>1</v>
      </c>
      <c r="V819" s="32" t="s">
        <v>60</v>
      </c>
      <c r="W819">
        <v>0</v>
      </c>
      <c r="Z819">
        <v>1</v>
      </c>
      <c r="AA819">
        <v>0</v>
      </c>
      <c r="AB819">
        <v>1</v>
      </c>
      <c r="AC819">
        <v>0</v>
      </c>
      <c r="AD819">
        <v>0</v>
      </c>
      <c r="AE819">
        <v>0</v>
      </c>
      <c r="AF819">
        <v>0</v>
      </c>
      <c r="AG819">
        <v>1</v>
      </c>
      <c r="AH819">
        <v>0</v>
      </c>
      <c r="AI819">
        <v>42</v>
      </c>
      <c r="AJ819">
        <v>23</v>
      </c>
      <c r="AK819">
        <v>0</v>
      </c>
    </row>
    <row r="820" spans="1:37" x14ac:dyDescent="0.25">
      <c r="A820" s="18" t="s">
        <v>808</v>
      </c>
      <c r="B820" s="27" t="s">
        <v>809</v>
      </c>
      <c r="C820" s="28">
        <v>2016</v>
      </c>
      <c r="D820" s="3" t="s">
        <v>159</v>
      </c>
      <c r="E820" s="3" t="s">
        <v>769</v>
      </c>
      <c r="F820" s="31">
        <v>1</v>
      </c>
      <c r="G820" s="7">
        <v>0</v>
      </c>
      <c r="H820" s="7">
        <v>-0.44</v>
      </c>
      <c r="I820" s="5">
        <v>0.16400000000000001</v>
      </c>
      <c r="J820" s="18" t="s">
        <v>811</v>
      </c>
      <c r="K820" s="19" t="s">
        <v>812</v>
      </c>
      <c r="L820" s="4">
        <v>4386</v>
      </c>
      <c r="M820" s="7" t="s">
        <v>252</v>
      </c>
      <c r="N820" s="7" t="s">
        <v>825</v>
      </c>
      <c r="O820" s="7" t="s">
        <v>356</v>
      </c>
      <c r="P820">
        <v>1990</v>
      </c>
      <c r="Q820">
        <v>2011</v>
      </c>
      <c r="R820" t="s">
        <v>247</v>
      </c>
      <c r="S820">
        <v>1</v>
      </c>
      <c r="T820">
        <v>0</v>
      </c>
      <c r="U820">
        <v>1</v>
      </c>
      <c r="V820" s="32" t="s">
        <v>60</v>
      </c>
      <c r="W820">
        <v>0</v>
      </c>
      <c r="Z820">
        <v>1</v>
      </c>
      <c r="AA820">
        <v>0</v>
      </c>
      <c r="AB820">
        <v>1</v>
      </c>
      <c r="AC820">
        <v>0</v>
      </c>
      <c r="AD820">
        <v>0</v>
      </c>
      <c r="AE820">
        <v>0</v>
      </c>
      <c r="AF820">
        <v>0</v>
      </c>
      <c r="AG820">
        <v>1</v>
      </c>
      <c r="AH820">
        <v>0</v>
      </c>
      <c r="AI820">
        <v>42</v>
      </c>
      <c r="AJ820">
        <v>23</v>
      </c>
      <c r="AK820">
        <v>0</v>
      </c>
    </row>
    <row r="821" spans="1:37" x14ac:dyDescent="0.25">
      <c r="A821" s="18" t="s">
        <v>768</v>
      </c>
      <c r="B821" s="18" t="s">
        <v>767</v>
      </c>
      <c r="C821">
        <v>2015</v>
      </c>
      <c r="D821" s="3" t="s">
        <v>159</v>
      </c>
      <c r="E821" s="3" t="s">
        <v>769</v>
      </c>
      <c r="F821" s="22">
        <v>1</v>
      </c>
      <c r="G821" s="24">
        <v>0</v>
      </c>
      <c r="H821" s="5">
        <v>0.02</v>
      </c>
      <c r="I821" s="5">
        <v>7.3999999999999996E-2</v>
      </c>
      <c r="J821" s="18" t="s">
        <v>770</v>
      </c>
      <c r="K821" s="19" t="s">
        <v>60</v>
      </c>
      <c r="L821" s="4">
        <v>2786</v>
      </c>
      <c r="M821" s="7" t="s">
        <v>250</v>
      </c>
      <c r="N821" s="7" t="s">
        <v>826</v>
      </c>
      <c r="O821" s="7" t="s">
        <v>356</v>
      </c>
      <c r="P821">
        <v>1990</v>
      </c>
      <c r="Q821">
        <v>2010</v>
      </c>
      <c r="R821" t="s">
        <v>247</v>
      </c>
      <c r="S821">
        <v>1</v>
      </c>
      <c r="T821">
        <v>1</v>
      </c>
      <c r="U821">
        <v>1</v>
      </c>
      <c r="V821" t="s">
        <v>60</v>
      </c>
      <c r="W821">
        <v>0</v>
      </c>
      <c r="Z821">
        <v>0</v>
      </c>
      <c r="AA821">
        <v>1</v>
      </c>
      <c r="AB821">
        <v>1</v>
      </c>
      <c r="AC821">
        <v>0</v>
      </c>
      <c r="AD821">
        <v>0</v>
      </c>
      <c r="AE821">
        <v>0</v>
      </c>
      <c r="AF821">
        <v>0</v>
      </c>
      <c r="AG821">
        <v>1</v>
      </c>
      <c r="AH821">
        <v>0</v>
      </c>
      <c r="AI821">
        <v>40</v>
      </c>
      <c r="AJ821">
        <v>20</v>
      </c>
      <c r="AK821">
        <v>0</v>
      </c>
    </row>
    <row r="822" spans="1:37" x14ac:dyDescent="0.25">
      <c r="A822" s="18" t="s">
        <v>768</v>
      </c>
      <c r="B822" s="18" t="s">
        <v>767</v>
      </c>
      <c r="C822">
        <v>2015</v>
      </c>
      <c r="D822" s="3" t="s">
        <v>159</v>
      </c>
      <c r="E822" s="3" t="s">
        <v>769</v>
      </c>
      <c r="F822" s="22">
        <v>0</v>
      </c>
      <c r="G822" s="24">
        <v>0</v>
      </c>
      <c r="H822">
        <v>-0.01</v>
      </c>
      <c r="I822" s="5">
        <v>6.6000000000000003E-2</v>
      </c>
      <c r="J822" s="18" t="s">
        <v>783</v>
      </c>
      <c r="K822" s="19" t="s">
        <v>60</v>
      </c>
      <c r="M822" s="7" t="s">
        <v>250</v>
      </c>
      <c r="N822" s="7" t="s">
        <v>826</v>
      </c>
      <c r="O822" s="7" t="s">
        <v>356</v>
      </c>
      <c r="P822">
        <v>1990</v>
      </c>
      <c r="Q822">
        <v>2010</v>
      </c>
      <c r="R822" t="s">
        <v>247</v>
      </c>
      <c r="S822">
        <v>1</v>
      </c>
      <c r="T822">
        <v>1</v>
      </c>
      <c r="U822">
        <v>1</v>
      </c>
      <c r="V822" t="s">
        <v>60</v>
      </c>
      <c r="W822">
        <v>0</v>
      </c>
      <c r="Z822">
        <v>0</v>
      </c>
      <c r="AA822">
        <v>1</v>
      </c>
      <c r="AB822">
        <v>1</v>
      </c>
      <c r="AC822">
        <v>0</v>
      </c>
      <c r="AD822">
        <v>0</v>
      </c>
      <c r="AE822">
        <v>0</v>
      </c>
      <c r="AF822">
        <v>0</v>
      </c>
      <c r="AG822">
        <v>1</v>
      </c>
      <c r="AH822">
        <v>0</v>
      </c>
      <c r="AI822">
        <v>40</v>
      </c>
      <c r="AJ822">
        <v>20</v>
      </c>
      <c r="AK822">
        <v>0</v>
      </c>
    </row>
    <row r="823" spans="1:37" x14ac:dyDescent="0.25">
      <c r="A823" s="18" t="s">
        <v>768</v>
      </c>
      <c r="B823" s="18" t="s">
        <v>767</v>
      </c>
      <c r="C823">
        <v>2015</v>
      </c>
      <c r="D823" s="3" t="s">
        <v>159</v>
      </c>
      <c r="E823" s="3" t="s">
        <v>769</v>
      </c>
      <c r="F823" s="22">
        <v>0</v>
      </c>
      <c r="G823" s="24">
        <v>0</v>
      </c>
      <c r="H823">
        <v>-0.01</v>
      </c>
      <c r="I823" s="5">
        <v>6.5000000000000002E-2</v>
      </c>
      <c r="J823" s="18" t="s">
        <v>784</v>
      </c>
      <c r="K823" s="19" t="s">
        <v>60</v>
      </c>
      <c r="M823" s="7" t="s">
        <v>250</v>
      </c>
      <c r="N823" s="7" t="s">
        <v>826</v>
      </c>
      <c r="O823" s="7" t="s">
        <v>356</v>
      </c>
      <c r="P823">
        <v>1990</v>
      </c>
      <c r="Q823">
        <v>2010</v>
      </c>
      <c r="R823" t="s">
        <v>247</v>
      </c>
      <c r="S823">
        <v>1</v>
      </c>
      <c r="T823">
        <v>1</v>
      </c>
      <c r="U823">
        <v>1</v>
      </c>
      <c r="V823" t="s">
        <v>60</v>
      </c>
      <c r="W823">
        <v>0</v>
      </c>
      <c r="Z823">
        <v>0</v>
      </c>
      <c r="AA823">
        <v>1</v>
      </c>
      <c r="AB823">
        <v>1</v>
      </c>
      <c r="AC823">
        <v>0</v>
      </c>
      <c r="AD823">
        <v>0</v>
      </c>
      <c r="AE823">
        <v>0</v>
      </c>
      <c r="AF823">
        <v>0</v>
      </c>
      <c r="AG823">
        <v>1</v>
      </c>
      <c r="AH823">
        <v>0</v>
      </c>
      <c r="AI823">
        <v>40</v>
      </c>
      <c r="AJ823">
        <v>20</v>
      </c>
      <c r="AK823">
        <v>0</v>
      </c>
    </row>
    <row r="824" spans="1:37" x14ac:dyDescent="0.25">
      <c r="A824" s="18" t="s">
        <v>768</v>
      </c>
      <c r="B824" s="18" t="s">
        <v>767</v>
      </c>
      <c r="C824">
        <v>2015</v>
      </c>
      <c r="D824" s="3" t="s">
        <v>159</v>
      </c>
      <c r="E824" s="3" t="s">
        <v>769</v>
      </c>
      <c r="F824" s="22">
        <v>0</v>
      </c>
      <c r="G824" s="24">
        <v>0</v>
      </c>
      <c r="H824">
        <v>-0.05</v>
      </c>
      <c r="I824" s="5">
        <v>8.5999999999999993E-2</v>
      </c>
      <c r="J824" s="18" t="s">
        <v>785</v>
      </c>
      <c r="K824" s="19" t="s">
        <v>60</v>
      </c>
      <c r="M824" s="7" t="s">
        <v>250</v>
      </c>
      <c r="N824" s="7" t="s">
        <v>826</v>
      </c>
      <c r="O824" s="7" t="s">
        <v>356</v>
      </c>
      <c r="P824">
        <v>1990</v>
      </c>
      <c r="Q824">
        <v>2010</v>
      </c>
      <c r="R824" t="s">
        <v>247</v>
      </c>
      <c r="S824">
        <v>1</v>
      </c>
      <c r="T824">
        <v>1</v>
      </c>
      <c r="U824">
        <v>1</v>
      </c>
      <c r="V824" t="s">
        <v>60</v>
      </c>
      <c r="W824">
        <v>0</v>
      </c>
      <c r="Z824">
        <v>0</v>
      </c>
      <c r="AA824">
        <v>1</v>
      </c>
      <c r="AB824">
        <v>1</v>
      </c>
      <c r="AC824">
        <v>0</v>
      </c>
      <c r="AD824">
        <v>0</v>
      </c>
      <c r="AE824">
        <v>0</v>
      </c>
      <c r="AF824">
        <v>0</v>
      </c>
      <c r="AG824">
        <v>1</v>
      </c>
      <c r="AH824">
        <v>0</v>
      </c>
      <c r="AI824">
        <v>40</v>
      </c>
      <c r="AJ824">
        <v>20</v>
      </c>
      <c r="AK824">
        <v>0</v>
      </c>
    </row>
    <row r="825" spans="1:37" x14ac:dyDescent="0.25">
      <c r="A825" s="18" t="s">
        <v>768</v>
      </c>
      <c r="B825" s="18" t="s">
        <v>767</v>
      </c>
      <c r="C825">
        <v>2015</v>
      </c>
      <c r="D825" s="3" t="s">
        <v>159</v>
      </c>
      <c r="E825" s="3" t="s">
        <v>769</v>
      </c>
      <c r="F825" s="22">
        <v>0</v>
      </c>
      <c r="G825" s="24">
        <v>0</v>
      </c>
      <c r="H825">
        <v>0.01</v>
      </c>
      <c r="I825" s="5">
        <v>6.9000000000000006E-2</v>
      </c>
      <c r="J825" s="18" t="s">
        <v>786</v>
      </c>
      <c r="K825" s="19" t="s">
        <v>60</v>
      </c>
      <c r="M825" s="7" t="s">
        <v>250</v>
      </c>
      <c r="N825" s="7" t="s">
        <v>826</v>
      </c>
      <c r="O825" s="7" t="s">
        <v>356</v>
      </c>
      <c r="P825">
        <v>1990</v>
      </c>
      <c r="Q825">
        <v>2010</v>
      </c>
      <c r="R825" t="s">
        <v>247</v>
      </c>
      <c r="S825">
        <v>1</v>
      </c>
      <c r="T825">
        <v>1</v>
      </c>
      <c r="U825">
        <v>1</v>
      </c>
      <c r="V825" t="s">
        <v>60</v>
      </c>
      <c r="W825">
        <v>0</v>
      </c>
      <c r="Z825">
        <v>0</v>
      </c>
      <c r="AA825">
        <v>1</v>
      </c>
      <c r="AB825">
        <v>1</v>
      </c>
      <c r="AC825">
        <v>0</v>
      </c>
      <c r="AD825">
        <v>0</v>
      </c>
      <c r="AE825">
        <v>0</v>
      </c>
      <c r="AF825">
        <v>0</v>
      </c>
      <c r="AG825">
        <v>1</v>
      </c>
      <c r="AH825">
        <v>0</v>
      </c>
      <c r="AI825">
        <v>40</v>
      </c>
      <c r="AJ825">
        <v>20</v>
      </c>
      <c r="AK825">
        <v>0</v>
      </c>
    </row>
    <row r="826" spans="1:37" x14ac:dyDescent="0.25">
      <c r="A826" s="18" t="s">
        <v>768</v>
      </c>
      <c r="B826" s="18" t="s">
        <v>767</v>
      </c>
      <c r="C826">
        <v>2015</v>
      </c>
      <c r="D826" s="3" t="s">
        <v>159</v>
      </c>
      <c r="E826" s="3" t="s">
        <v>769</v>
      </c>
      <c r="F826" s="22">
        <v>0</v>
      </c>
      <c r="G826" s="24">
        <v>0</v>
      </c>
      <c r="H826">
        <v>0.01</v>
      </c>
      <c r="I826" s="5">
        <v>5.7000000000000002E-2</v>
      </c>
      <c r="J826" s="18" t="s">
        <v>787</v>
      </c>
      <c r="K826" s="19" t="s">
        <v>60</v>
      </c>
      <c r="M826" s="7" t="s">
        <v>250</v>
      </c>
      <c r="N826" s="7" t="s">
        <v>826</v>
      </c>
      <c r="O826" s="7" t="s">
        <v>356</v>
      </c>
      <c r="P826">
        <v>1990</v>
      </c>
      <c r="Q826">
        <v>2010</v>
      </c>
      <c r="R826" t="s">
        <v>247</v>
      </c>
      <c r="S826">
        <v>1</v>
      </c>
      <c r="T826">
        <v>1</v>
      </c>
      <c r="U826">
        <v>1</v>
      </c>
      <c r="V826" t="s">
        <v>60</v>
      </c>
      <c r="W826">
        <v>0</v>
      </c>
      <c r="Z826">
        <v>0</v>
      </c>
      <c r="AA826">
        <v>1</v>
      </c>
      <c r="AB826">
        <v>1</v>
      </c>
      <c r="AC826">
        <v>0</v>
      </c>
      <c r="AD826">
        <v>0</v>
      </c>
      <c r="AE826">
        <v>0</v>
      </c>
      <c r="AF826">
        <v>0</v>
      </c>
      <c r="AG826">
        <v>1</v>
      </c>
      <c r="AH826">
        <v>0</v>
      </c>
      <c r="AI826">
        <v>40</v>
      </c>
      <c r="AJ826">
        <v>20</v>
      </c>
      <c r="AK826">
        <v>0</v>
      </c>
    </row>
    <row r="827" spans="1:37" x14ac:dyDescent="0.25">
      <c r="A827" s="18" t="s">
        <v>768</v>
      </c>
      <c r="B827" s="18" t="s">
        <v>767</v>
      </c>
      <c r="C827">
        <v>2015</v>
      </c>
      <c r="D827" s="3" t="s">
        <v>159</v>
      </c>
      <c r="E827" s="3" t="s">
        <v>769</v>
      </c>
      <c r="F827" s="22">
        <v>0</v>
      </c>
      <c r="G827" s="24">
        <v>0</v>
      </c>
      <c r="H827">
        <v>0.02</v>
      </c>
      <c r="I827" s="5">
        <v>3.7999999999999999E-2</v>
      </c>
      <c r="J827" s="18" t="s">
        <v>788</v>
      </c>
      <c r="K827" s="19" t="s">
        <v>60</v>
      </c>
      <c r="M827" s="7" t="s">
        <v>250</v>
      </c>
      <c r="N827" s="7" t="s">
        <v>826</v>
      </c>
      <c r="O827" s="7" t="s">
        <v>356</v>
      </c>
      <c r="P827">
        <v>1990</v>
      </c>
      <c r="Q827">
        <v>2010</v>
      </c>
      <c r="R827" t="s">
        <v>247</v>
      </c>
      <c r="S827">
        <v>1</v>
      </c>
      <c r="T827">
        <v>1</v>
      </c>
      <c r="U827">
        <v>1</v>
      </c>
      <c r="V827" t="s">
        <v>60</v>
      </c>
      <c r="W827">
        <v>0</v>
      </c>
      <c r="Z827">
        <v>0</v>
      </c>
      <c r="AA827">
        <v>1</v>
      </c>
      <c r="AB827">
        <v>1</v>
      </c>
      <c r="AC827">
        <v>0</v>
      </c>
      <c r="AD827">
        <v>0</v>
      </c>
      <c r="AE827">
        <v>0</v>
      </c>
      <c r="AF827">
        <v>0</v>
      </c>
      <c r="AG827">
        <v>1</v>
      </c>
      <c r="AH827">
        <v>0</v>
      </c>
      <c r="AI827">
        <v>40</v>
      </c>
      <c r="AJ827">
        <v>20</v>
      </c>
      <c r="AK827">
        <v>0</v>
      </c>
    </row>
    <row r="828" spans="1:37" x14ac:dyDescent="0.25">
      <c r="A828" s="18" t="s">
        <v>768</v>
      </c>
      <c r="B828" s="18" t="s">
        <v>767</v>
      </c>
      <c r="C828">
        <v>2015</v>
      </c>
      <c r="D828" s="3" t="s">
        <v>159</v>
      </c>
      <c r="E828" s="3" t="s">
        <v>769</v>
      </c>
      <c r="F828" s="22">
        <v>0</v>
      </c>
      <c r="G828" s="24">
        <v>0</v>
      </c>
      <c r="H828">
        <v>-0.02</v>
      </c>
      <c r="I828" s="5">
        <v>7.4999999999999997E-2</v>
      </c>
      <c r="J828" s="18" t="s">
        <v>789</v>
      </c>
      <c r="K828" s="19" t="s">
        <v>60</v>
      </c>
      <c r="M828" s="7" t="s">
        <v>250</v>
      </c>
      <c r="N828" s="7" t="s">
        <v>826</v>
      </c>
      <c r="O828" s="7" t="s">
        <v>356</v>
      </c>
      <c r="P828">
        <v>1990</v>
      </c>
      <c r="Q828">
        <v>2010</v>
      </c>
      <c r="R828" t="s">
        <v>247</v>
      </c>
      <c r="S828">
        <v>1</v>
      </c>
      <c r="T828">
        <v>1</v>
      </c>
      <c r="U828">
        <v>1</v>
      </c>
      <c r="V828" t="s">
        <v>60</v>
      </c>
      <c r="W828">
        <v>0</v>
      </c>
      <c r="Z828">
        <v>0</v>
      </c>
      <c r="AA828">
        <v>1</v>
      </c>
      <c r="AB828">
        <v>1</v>
      </c>
      <c r="AC828">
        <v>0</v>
      </c>
      <c r="AD828">
        <v>0</v>
      </c>
      <c r="AE828">
        <v>0</v>
      </c>
      <c r="AF828">
        <v>0</v>
      </c>
      <c r="AG828">
        <v>1</v>
      </c>
      <c r="AH828">
        <v>0</v>
      </c>
      <c r="AI828">
        <v>40</v>
      </c>
      <c r="AJ828">
        <v>20</v>
      </c>
      <c r="AK828">
        <v>0</v>
      </c>
    </row>
    <row r="829" spans="1:37" x14ac:dyDescent="0.25">
      <c r="A829" s="18" t="s">
        <v>768</v>
      </c>
      <c r="B829" s="18" t="s">
        <v>767</v>
      </c>
      <c r="C829">
        <v>2015</v>
      </c>
      <c r="D829" s="3" t="s">
        <v>159</v>
      </c>
      <c r="E829" s="3" t="s">
        <v>769</v>
      </c>
      <c r="F829" s="22">
        <v>0</v>
      </c>
      <c r="G829" s="24">
        <v>0</v>
      </c>
      <c r="H829">
        <v>0.02</v>
      </c>
      <c r="I829" s="5">
        <v>9.2999999999999999E-2</v>
      </c>
      <c r="J829" s="18" t="s">
        <v>790</v>
      </c>
      <c r="K829" s="19" t="s">
        <v>60</v>
      </c>
      <c r="M829" s="7" t="s">
        <v>250</v>
      </c>
      <c r="N829" s="7" t="s">
        <v>826</v>
      </c>
      <c r="O829" s="7" t="s">
        <v>356</v>
      </c>
      <c r="P829">
        <v>1990</v>
      </c>
      <c r="Q829">
        <v>2010</v>
      </c>
      <c r="R829" t="s">
        <v>247</v>
      </c>
      <c r="S829">
        <v>1</v>
      </c>
      <c r="T829">
        <v>1</v>
      </c>
      <c r="U829">
        <v>1</v>
      </c>
      <c r="V829" t="s">
        <v>60</v>
      </c>
      <c r="W829">
        <v>0</v>
      </c>
      <c r="Z829">
        <v>0</v>
      </c>
      <c r="AA829">
        <v>1</v>
      </c>
      <c r="AB829">
        <v>1</v>
      </c>
      <c r="AC829">
        <v>0</v>
      </c>
      <c r="AD829">
        <v>0</v>
      </c>
      <c r="AE829">
        <v>0</v>
      </c>
      <c r="AF829">
        <v>0</v>
      </c>
      <c r="AG829">
        <v>1</v>
      </c>
      <c r="AH829">
        <v>0</v>
      </c>
      <c r="AI829">
        <v>40</v>
      </c>
      <c r="AJ829">
        <v>20</v>
      </c>
      <c r="AK829">
        <v>0</v>
      </c>
    </row>
  </sheetData>
  <sheetProtection algorithmName="SHA-512" hashValue="UPNzamH6mqUste3/SJWPfr3xYBO55EVdwCf0avt9bGLLfYKBU37T2Kiu7KK1NhIIXMmqSkLT3zW7H2Lqm/jVSQ==" saltValue="Em07Vjbd2cF/mn5vkg1yhA==" spinCount="100000" sheet="1" objects="1" scenarios="1"/>
  <sortState ref="A2:AL839">
    <sortCondition ref="C2:C839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Don't Sort in Excel because some of the elasticities &amp; SEs use relative formulas!</dc:description>
  <cp:lastModifiedBy/>
  <dcterms:created xsi:type="dcterms:W3CDTF">2006-10-24T03:27:27Z</dcterms:created>
  <dcterms:modified xsi:type="dcterms:W3CDTF">2019-07-22T16:31:12Z</dcterms:modified>
</cp:coreProperties>
</file>